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RAM/Rahandusministeerium/Jüri tn 12, Võru/Muudatus nr 5/"/>
    </mc:Choice>
  </mc:AlternateContent>
  <xr:revisionPtr revIDLastSave="31" documentId="8_{B93C12FC-B17A-43C1-B319-EEC1BC8AA7E5}" xr6:coauthVersionLast="47" xr6:coauthVersionMax="47" xr10:uidLastSave="{1E404E3C-CB88-4B2F-9232-8B085FC14337}"/>
  <bookViews>
    <workbookView xWindow="-38520" yWindow="-60" windowWidth="38640" windowHeight="21240" xr2:uid="{00000000-000D-0000-FFFF-FFFF00000000}"/>
  </bookViews>
  <sheets>
    <sheet name="Lisa 3" sheetId="6" r:id="rId1"/>
    <sheet name="Annuiteetgraafik BIL" sheetId="7" r:id="rId2"/>
    <sheet name="turupõhine (erasektor)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F17" i="6"/>
  <c r="F28" i="6"/>
  <c r="F29" i="6" s="1"/>
  <c r="F30" i="6" s="1"/>
  <c r="E28" i="6"/>
  <c r="E29" i="6" s="1"/>
  <c r="E30" i="6" s="1"/>
  <c r="E26" i="6"/>
  <c r="F26" i="6"/>
  <c r="D18" i="7"/>
  <c r="D17" i="7"/>
  <c r="F17" i="7"/>
  <c r="A17" i="7" l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D8" i="7"/>
  <c r="D9" i="7" s="1"/>
  <c r="M4" i="7"/>
  <c r="E10" i="7" s="1"/>
  <c r="E12" i="7" s="1"/>
  <c r="E11" i="7" l="1"/>
  <c r="E22" i="6"/>
  <c r="E23" i="6"/>
  <c r="E24" i="6"/>
  <c r="E25" i="6"/>
  <c r="E20" i="6"/>
  <c r="F13" i="6"/>
  <c r="E14" i="6"/>
  <c r="E15" i="6"/>
  <c r="E16" i="6"/>
  <c r="F12" i="6" l="1"/>
  <c r="C17" i="7"/>
  <c r="E12" i="6" l="1"/>
  <c r="E17" i="7"/>
  <c r="G17" i="7" s="1"/>
  <c r="C18" i="7" s="1"/>
  <c r="F18" i="7"/>
  <c r="E19" i="2"/>
  <c r="E29" i="2"/>
  <c r="F24" i="2"/>
  <c r="F25" i="2"/>
  <c r="F26" i="2"/>
  <c r="F27" i="2"/>
  <c r="F22" i="2"/>
  <c r="F13" i="2"/>
  <c r="F14" i="2"/>
  <c r="F15" i="2"/>
  <c r="F16" i="2"/>
  <c r="F17" i="2"/>
  <c r="F18" i="2"/>
  <c r="F12" i="2"/>
  <c r="E18" i="7" l="1"/>
  <c r="G18" i="7" s="1"/>
  <c r="C19" i="7" s="1"/>
  <c r="D19" i="7" s="1"/>
  <c r="F19" i="7"/>
  <c r="E31" i="2"/>
  <c r="E32" i="2" s="1"/>
  <c r="E33" i="2" s="1"/>
  <c r="F29" i="2"/>
  <c r="F19" i="2"/>
  <c r="E19" i="7" l="1"/>
  <c r="G19" i="7" s="1"/>
  <c r="C20" i="7" s="1"/>
  <c r="D20" i="7" s="1"/>
  <c r="F20" i="7"/>
  <c r="F31" i="2"/>
  <c r="F34" i="2" s="1"/>
  <c r="E20" i="7" l="1"/>
  <c r="G20" i="7" s="1"/>
  <c r="C21" i="7" s="1"/>
  <c r="D21" i="7" s="1"/>
  <c r="F21" i="7"/>
  <c r="F32" i="2"/>
  <c r="F33" i="2" s="1"/>
  <c r="F35" i="2" s="1"/>
  <c r="E21" i="7" l="1"/>
  <c r="G21" i="7" s="1"/>
  <c r="C22" i="7" s="1"/>
  <c r="D22" i="7" s="1"/>
  <c r="F22" i="7"/>
  <c r="F23" i="7" l="1"/>
  <c r="E22" i="7"/>
  <c r="G22" i="7" s="1"/>
  <c r="C23" i="7" s="1"/>
  <c r="D23" i="7" s="1"/>
  <c r="E23" i="7" l="1"/>
  <c r="G23" i="7" s="1"/>
  <c r="C24" i="7" s="1"/>
  <c r="D24" i="7" s="1"/>
  <c r="F24" i="7"/>
  <c r="E24" i="7" l="1"/>
  <c r="G24" i="7" s="1"/>
  <c r="C25" i="7" s="1"/>
  <c r="D25" i="7" s="1"/>
  <c r="F25" i="7"/>
  <c r="E25" i="7" l="1"/>
  <c r="G25" i="7" s="1"/>
  <c r="C26" i="7" s="1"/>
  <c r="D26" i="7" s="1"/>
  <c r="F26" i="7"/>
  <c r="F27" i="7" s="1"/>
  <c r="F28" i="7" l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E26" i="7"/>
  <c r="G26" i="7" s="1"/>
  <c r="C27" i="7" s="1"/>
  <c r="D27" i="7" s="1"/>
  <c r="E27" i="7" l="1"/>
  <c r="G27" i="7" s="1"/>
  <c r="C28" i="7" s="1"/>
  <c r="F31" i="6"/>
  <c r="D28" i="7" l="1"/>
  <c r="E28" i="7" s="1"/>
  <c r="G28" i="7" s="1"/>
  <c r="C29" i="7" s="1"/>
  <c r="F32" i="6"/>
  <c r="D29" i="7" l="1"/>
  <c r="E29" i="7" s="1"/>
  <c r="G29" i="7" s="1"/>
  <c r="C30" i="7" s="1"/>
  <c r="D30" i="7" l="1"/>
  <c r="E30" i="7" s="1"/>
  <c r="G30" i="7" s="1"/>
  <c r="C31" i="7" s="1"/>
  <c r="D31" i="7" l="1"/>
  <c r="E31" i="7" s="1"/>
  <c r="G31" i="7" s="1"/>
  <c r="C32" i="7" s="1"/>
  <c r="D32" i="7" s="1"/>
  <c r="E32" i="7" s="1"/>
  <c r="G32" i="7" s="1"/>
  <c r="C33" i="7" s="1"/>
  <c r="D33" i="7" l="1"/>
  <c r="E33" i="7" s="1"/>
  <c r="G33" i="7" s="1"/>
  <c r="C34" i="7" s="1"/>
  <c r="D34" i="7" l="1"/>
  <c r="E34" i="7" s="1"/>
  <c r="G34" i="7" s="1"/>
  <c r="C35" i="7" s="1"/>
  <c r="D35" i="7" l="1"/>
  <c r="E35" i="7" s="1"/>
  <c r="G35" i="7" s="1"/>
  <c r="C36" i="7" s="1"/>
  <c r="D36" i="7" l="1"/>
  <c r="E36" i="7" s="1"/>
  <c r="G36" i="7" s="1"/>
  <c r="C37" i="7" s="1"/>
  <c r="D37" i="7" l="1"/>
  <c r="E37" i="7" s="1"/>
  <c r="G37" i="7" s="1"/>
  <c r="C38" i="7" s="1"/>
  <c r="D38" i="7" l="1"/>
  <c r="E38" i="7" s="1"/>
  <c r="G38" i="7" s="1"/>
  <c r="C39" i="7" s="1"/>
  <c r="D39" i="7" l="1"/>
  <c r="E39" i="7" s="1"/>
  <c r="G39" i="7" s="1"/>
  <c r="C40" i="7" s="1"/>
  <c r="D40" i="7" l="1"/>
  <c r="E40" i="7" s="1"/>
  <c r="G4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Siret Kuusik</author>
    <author>Ülle Tamm</author>
  </authors>
  <commentList>
    <comment ref="F21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186"/>
          </rPr>
          <t>Siret Kuusik:</t>
        </r>
        <r>
          <rPr>
            <sz val="9"/>
            <color indexed="81"/>
            <rFont val="Segoe UI"/>
            <family val="2"/>
            <charset val="186"/>
          </rPr>
          <t xml:space="preserve">
Erasektorile pakkuda kõrvalteenuseid tegeliku tarbimise alusel, mitte fikseerituna.</t>
        </r>
      </text>
    </comment>
    <comment ref="G28" authorId="1" shapeId="0" xr:uid="{00000000-0006-0000-0300-000002000000}">
      <text>
        <r>
          <rPr>
            <b/>
            <sz val="9"/>
            <color indexed="81"/>
            <rFont val="Segoe UI"/>
            <family val="2"/>
            <charset val="186"/>
          </rPr>
          <t>Ülle Tamm:</t>
        </r>
        <r>
          <rPr>
            <sz val="9"/>
            <color indexed="81"/>
            <rFont val="Segoe UI"/>
            <family val="2"/>
            <charset val="186"/>
          </rPr>
          <t xml:space="preserve">
kui kõrvalteenuste tasud on fikseeritud, siis lisada ka vastav rida lisa 3-e. 
Erasektorlile üldjuhul fikseeritud kõrvalteenuste tasusid ei pakuta. </t>
        </r>
      </text>
    </comment>
  </commentList>
</comments>
</file>

<file path=xl/sharedStrings.xml><?xml version="1.0" encoding="utf-8"?>
<sst xmlns="http://schemas.openxmlformats.org/spreadsheetml/2006/main" count="124" uniqueCount="77">
  <si>
    <t>Lisa 3 üürilepingule nr Ü14250/18</t>
  </si>
  <si>
    <t>Üürnik</t>
  </si>
  <si>
    <t>Üüripinna aadress</t>
  </si>
  <si>
    <t>Võru maakond, Võru linn, Jüri tn 12</t>
  </si>
  <si>
    <t>Üüripind kokku (hooned)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</si>
  <si>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</si>
  <si>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m</t>
    </r>
    <r>
      <rPr>
        <vertAlign val="superscript"/>
        <sz val="11"/>
        <color indexed="8"/>
        <rFont val="Times New Roman"/>
        <family val="1"/>
        <charset val="186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</si>
  <si>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</si>
  <si>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</si>
  <si>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rFont val="Times New Roman"/>
        <family val="1"/>
      </rPr>
      <t>2</t>
    </r>
  </si>
  <si>
    <t>summa kuus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</si>
  <si>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</si>
  <si>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Muutmise alus </t>
  </si>
  <si>
    <t>Märkused</t>
  </si>
  <si>
    <t xml:space="preserve">Kapitalikomponent </t>
  </si>
  <si>
    <t>Ei indekseerita</t>
  </si>
  <si>
    <t xml:space="preserve">Remonttööd </t>
  </si>
  <si>
    <t>Kinnisvara haldamine (haldusteenus)</t>
  </si>
  <si>
    <t>Tehnohooldus</t>
  </si>
  <si>
    <t>Omanikukohustused</t>
  </si>
  <si>
    <t>ÜÜR KOKKU</t>
  </si>
  <si>
    <t>Kõrvalteenused ja kõrvalteenuste tasud</t>
  </si>
  <si>
    <t>Heakord</t>
  </si>
  <si>
    <t>Kõrvalteenuste eest tasumine tegeliku kulu alusel, esitatud kulude prognoos</t>
  </si>
  <si>
    <t>Tarbimisteenused</t>
  </si>
  <si>
    <t>Elektrienergia</t>
  </si>
  <si>
    <t>Teenuse hinna ja tarbimise muutus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</si>
  <si>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</si>
  <si>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</si>
  <si>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</si>
  <si>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</si>
  <si>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</si>
  <si>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</si>
  <si>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</si>
  <si>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</si>
  <si>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</si>
  <si>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Üürileandja:</t>
  </si>
  <si>
    <t>Üürnik:</t>
  </si>
  <si>
    <t>(allkirjastatud digitaalselt)</t>
  </si>
  <si>
    <t>Üüripind</t>
  </si>
  <si>
    <t>Kapitalikomponendi annuiteetmaksegraafik - Jüri 12, Võru linn</t>
  </si>
  <si>
    <t>Kokku:</t>
  </si>
  <si>
    <t>Maksete algus</t>
  </si>
  <si>
    <t>Maksete arv</t>
  </si>
  <si>
    <t>kuud</t>
  </si>
  <si>
    <t>Kinnistu jääkmaksumus</t>
  </si>
  <si>
    <t>EUR (km-ta)</t>
  </si>
  <si>
    <t>Üürniku osakaal</t>
  </si>
  <si>
    <t>Kapitali algväärtus</t>
  </si>
  <si>
    <t>Kapitali lõppväärtus</t>
  </si>
  <si>
    <t>Kapitali tulumäär 2017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</si>
  <si>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</si>
  <si>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</si>
  <si>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</si>
  <si>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</si>
  <si>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</si>
  <si>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</si>
  <si>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</si>
  <si>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Lisa 3 üürilepingule nr "number"</t>
  </si>
  <si>
    <t>Üür ja kõrvalteenuste tasu  01.01.201_ - 31.12.201_</t>
  </si>
  <si>
    <t>Amet</t>
  </si>
  <si>
    <t>maakond, vald, küla, aadress</t>
  </si>
  <si>
    <t>Üüripind (hooned)</t>
  </si>
  <si>
    <t>Netoüür</t>
  </si>
  <si>
    <r>
      <t>indekseerimine alates 01.01.</t>
    </r>
    <r>
      <rPr>
        <sz val="11"/>
        <color indexed="10"/>
        <rFont val="Times New Roman"/>
        <family val="1"/>
        <charset val="186"/>
      </rPr>
      <t>XX</t>
    </r>
    <r>
      <rPr>
        <sz val="11"/>
        <color indexed="8"/>
        <rFont val="Times New Roman"/>
        <family val="1"/>
      </rPr>
      <t>.a, 31.dets THI, max 3% aastas</t>
    </r>
  </si>
  <si>
    <t>Heakord (310, 320, 360)</t>
  </si>
  <si>
    <t>Tugiteenused (720)</t>
  </si>
  <si>
    <t>Heakord (330, 340, 350)</t>
  </si>
  <si>
    <t>teenuse hinna, tarbimise muutus</t>
  </si>
  <si>
    <t>Tugiteenused (710)</t>
  </si>
  <si>
    <t>Tüüptingimuste punktil 3.15.2 põhinev tasaarvestus</t>
  </si>
  <si>
    <t>RaM</t>
  </si>
  <si>
    <t>Rahandusministeerium</t>
  </si>
  <si>
    <t xml:space="preserve"> Indekseeritakse 31.dets THI, max 3%</t>
  </si>
  <si>
    <t>12 kuud</t>
  </si>
  <si>
    <t>Üür ja kõrvalteenuste tasu 01.01.2023 - 31.12.2023</t>
  </si>
  <si>
    <t>Teenuse hinna muutus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</si>
</sst>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00%"/>
    <numFmt numFmtId="166" formatCode="d&quot;.&quot;mm&quot;.&quot;yyyy"/>
    <numFmt numFmtId="167" formatCode="#,##0.00&quot; &quot;;[Red]&quot;-&quot;#,##0.00&quot; &quot;"/>
    <numFmt numFmtId="168" formatCode="0.0%"/>
  </numFmts>
  <fonts count="37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color indexed="10"/>
      <name val="Times New Roman"/>
      <family val="1"/>
      <charset val="186"/>
    </font>
    <font>
      <sz val="11"/>
      <name val="Calibri"/>
      <family val="2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b/>
      <vertAlign val="superscript"/>
      <sz val="11"/>
      <name val="Times New Roman"/>
      <family val="1"/>
    </font>
    <font>
      <sz val="11"/>
      <color theme="1" tint="0.49998474074526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1" fillId="0" borderId="0"/>
    <xf numFmtId="0" fontId="8" fillId="0" borderId="0">
      <alignment vertical="center"/>
    </xf>
    <xf numFmtId="9" fontId="10" fillId="0" borderId="0" applyFont="0" applyFill="0" applyBorder="0" applyAlignment="0" applyProtection="0"/>
  </cellStyleXfs>
  <cellXfs count="185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right"/>
    </xf>
    <xf numFmtId="0" fontId="2" fillId="0" borderId="1" xfId="0" applyFont="1" applyBorder="1"/>
    <xf numFmtId="0" fontId="15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15" fillId="0" borderId="0" xfId="0" applyFont="1"/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3" fillId="0" borderId="1" xfId="0" applyFont="1" applyBorder="1"/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4" fontId="13" fillId="0" borderId="6" xfId="0" applyNumberFormat="1" applyFont="1" applyBorder="1" applyAlignment="1">
      <alignment wrapText="1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13" fillId="2" borderId="5" xfId="0" applyFont="1" applyFill="1" applyBorder="1"/>
    <xf numFmtId="0" fontId="15" fillId="3" borderId="9" xfId="0" applyFont="1" applyFill="1" applyBorder="1" applyAlignment="1">
      <alignment horizontal="center"/>
    </xf>
    <xf numFmtId="0" fontId="15" fillId="3" borderId="0" xfId="0" applyFont="1" applyFill="1"/>
    <xf numFmtId="4" fontId="16" fillId="3" borderId="9" xfId="0" applyNumberFormat="1" applyFont="1" applyFill="1" applyBorder="1" applyAlignment="1">
      <alignment horizontal="right"/>
    </xf>
    <xf numFmtId="0" fontId="13" fillId="3" borderId="10" xfId="0" applyFont="1" applyFill="1" applyBorder="1"/>
    <xf numFmtId="0" fontId="15" fillId="2" borderId="7" xfId="0" applyFont="1" applyFill="1" applyBorder="1" applyAlignment="1">
      <alignment horizontal="left"/>
    </xf>
    <xf numFmtId="4" fontId="15" fillId="2" borderId="6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4" fontId="13" fillId="3" borderId="6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center"/>
    </xf>
    <xf numFmtId="4" fontId="13" fillId="0" borderId="6" xfId="0" applyNumberFormat="1" applyFont="1" applyBorder="1"/>
    <xf numFmtId="4" fontId="13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 wrapText="1"/>
    </xf>
    <xf numFmtId="0" fontId="13" fillId="0" borderId="5" xfId="0" applyFont="1" applyBorder="1"/>
    <xf numFmtId="0" fontId="15" fillId="4" borderId="11" xfId="0" applyFont="1" applyFill="1" applyBorder="1" applyAlignment="1">
      <alignment horizontal="left"/>
    </xf>
    <xf numFmtId="0" fontId="15" fillId="4" borderId="12" xfId="0" applyFont="1" applyFill="1" applyBorder="1"/>
    <xf numFmtId="4" fontId="15" fillId="4" borderId="11" xfId="0" applyNumberFormat="1" applyFont="1" applyFill="1" applyBorder="1" applyAlignment="1">
      <alignment horizontal="right"/>
    </xf>
    <xf numFmtId="0" fontId="13" fillId="4" borderId="13" xfId="0" applyFont="1" applyFill="1" applyBorder="1"/>
    <xf numFmtId="0" fontId="15" fillId="0" borderId="0" xfId="0" applyFont="1" applyAlignment="1">
      <alignment horizontal="left"/>
    </xf>
    <xf numFmtId="4" fontId="15" fillId="0" borderId="9" xfId="0" applyNumberFormat="1" applyFont="1" applyBorder="1" applyAlignment="1">
      <alignment horizontal="right"/>
    </xf>
    <xf numFmtId="4" fontId="15" fillId="0" borderId="10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4" fontId="13" fillId="0" borderId="9" xfId="0" applyNumberFormat="1" applyFont="1" applyBorder="1"/>
    <xf numFmtId="9" fontId="2" fillId="0" borderId="0" xfId="0" applyNumberFormat="1" applyFont="1" applyAlignment="1">
      <alignment horizontal="left"/>
    </xf>
    <xf numFmtId="4" fontId="15" fillId="0" borderId="9" xfId="0" applyNumberFormat="1" applyFont="1" applyBorder="1"/>
    <xf numFmtId="3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4" fontId="15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13" fillId="0" borderId="16" xfId="0" applyFont="1" applyBorder="1"/>
    <xf numFmtId="0" fontId="15" fillId="2" borderId="17" xfId="0" applyFont="1" applyFill="1" applyBorder="1" applyAlignment="1">
      <alignment horizontal="center" wrapText="1"/>
    </xf>
    <xf numFmtId="4" fontId="15" fillId="2" borderId="18" xfId="0" applyNumberFormat="1" applyFont="1" applyFill="1" applyBorder="1" applyAlignment="1">
      <alignment horizontal="right"/>
    </xf>
    <xf numFmtId="4" fontId="15" fillId="4" borderId="19" xfId="0" applyNumberFormat="1" applyFont="1" applyFill="1" applyBorder="1" applyAlignment="1">
      <alignment horizontal="right"/>
    </xf>
    <xf numFmtId="0" fontId="15" fillId="2" borderId="20" xfId="0" applyFont="1" applyFill="1" applyBorder="1" applyAlignment="1">
      <alignment horizontal="center"/>
    </xf>
    <xf numFmtId="4" fontId="13" fillId="0" borderId="21" xfId="0" applyNumberFormat="1" applyFont="1" applyBorder="1" applyAlignment="1">
      <alignment wrapText="1"/>
    </xf>
    <xf numFmtId="4" fontId="15" fillId="2" borderId="5" xfId="0" applyNumberFormat="1" applyFont="1" applyFill="1" applyBorder="1" applyAlignment="1">
      <alignment horizontal="right"/>
    </xf>
    <xf numFmtId="4" fontId="15" fillId="4" borderId="13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5" fillId="2" borderId="22" xfId="0" applyFont="1" applyFill="1" applyBorder="1"/>
    <xf numFmtId="0" fontId="13" fillId="0" borderId="23" xfId="0" applyFont="1" applyBorder="1"/>
    <xf numFmtId="0" fontId="13" fillId="0" borderId="24" xfId="0" applyFont="1" applyBorder="1"/>
    <xf numFmtId="0" fontId="13" fillId="0" borderId="8" xfId="0" applyFont="1" applyBorder="1"/>
    <xf numFmtId="0" fontId="15" fillId="2" borderId="25" xfId="0" applyFont="1" applyFill="1" applyBorder="1" applyAlignment="1">
      <alignment horizontal="center"/>
    </xf>
    <xf numFmtId="4" fontId="15" fillId="3" borderId="5" xfId="0" applyNumberFormat="1" applyFont="1" applyFill="1" applyBorder="1" applyAlignment="1">
      <alignment horizontal="right"/>
    </xf>
    <xf numFmtId="0" fontId="15" fillId="2" borderId="26" xfId="0" applyFont="1" applyFill="1" applyBorder="1" applyAlignment="1">
      <alignment horizontal="center" wrapText="1"/>
    </xf>
    <xf numFmtId="4" fontId="15" fillId="3" borderId="6" xfId="0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/>
    <xf numFmtId="4" fontId="15" fillId="3" borderId="18" xfId="0" applyNumberFormat="1" applyFont="1" applyFill="1" applyBorder="1" applyAlignment="1">
      <alignment horizontal="right"/>
    </xf>
    <xf numFmtId="0" fontId="13" fillId="3" borderId="16" xfId="0" applyFont="1" applyFill="1" applyBorder="1"/>
    <xf numFmtId="0" fontId="13" fillId="3" borderId="8" xfId="0" applyFont="1" applyFill="1" applyBorder="1"/>
    <xf numFmtId="0" fontId="13" fillId="0" borderId="28" xfId="0" applyFont="1" applyBorder="1"/>
    <xf numFmtId="4" fontId="13" fillId="0" borderId="27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wrapText="1"/>
    </xf>
    <xf numFmtId="0" fontId="11" fillId="3" borderId="0" xfId="3" applyFill="1"/>
    <xf numFmtId="0" fontId="19" fillId="5" borderId="0" xfId="3" applyFont="1" applyFill="1" applyAlignment="1">
      <alignment horizontal="right"/>
    </xf>
    <xf numFmtId="0" fontId="5" fillId="5" borderId="0" xfId="3" applyFont="1" applyFill="1"/>
    <xf numFmtId="0" fontId="5" fillId="5" borderId="0" xfId="3" applyFont="1" applyFill="1" applyAlignment="1">
      <alignment horizontal="right"/>
    </xf>
    <xf numFmtId="0" fontId="20" fillId="5" borderId="0" xfId="3" applyFont="1" applyFill="1"/>
    <xf numFmtId="0" fontId="21" fillId="5" borderId="0" xfId="3" applyFont="1" applyFill="1"/>
    <xf numFmtId="4" fontId="11" fillId="5" borderId="0" xfId="3" applyNumberFormat="1" applyFill="1"/>
    <xf numFmtId="0" fontId="11" fillId="6" borderId="30" xfId="3" applyFill="1" applyBorder="1"/>
    <xf numFmtId="0" fontId="11" fillId="5" borderId="0" xfId="3" applyFill="1"/>
    <xf numFmtId="0" fontId="0" fillId="3" borderId="0" xfId="0" applyFill="1"/>
    <xf numFmtId="0" fontId="11" fillId="6" borderId="0" xfId="3" applyFill="1"/>
    <xf numFmtId="0" fontId="11" fillId="6" borderId="27" xfId="3" applyFill="1" applyBorder="1"/>
    <xf numFmtId="0" fontId="11" fillId="6" borderId="26" xfId="3" applyFill="1" applyBorder="1"/>
    <xf numFmtId="0" fontId="22" fillId="3" borderId="0" xfId="3" applyFont="1" applyFill="1"/>
    <xf numFmtId="165" fontId="11" fillId="6" borderId="0" xfId="3" applyNumberFormat="1" applyFill="1"/>
    <xf numFmtId="0" fontId="23" fillId="5" borderId="39" xfId="3" applyFont="1" applyFill="1" applyBorder="1" applyAlignment="1">
      <alignment horizontal="right"/>
    </xf>
    <xf numFmtId="166" fontId="24" fillId="5" borderId="0" xfId="3" applyNumberFormat="1" applyFont="1" applyFill="1"/>
    <xf numFmtId="167" fontId="11" fillId="5" borderId="0" xfId="3" applyNumberFormat="1" applyFill="1"/>
    <xf numFmtId="0" fontId="12" fillId="3" borderId="0" xfId="0" applyFont="1" applyFill="1" applyProtection="1">
      <protection hidden="1"/>
    </xf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12" fillId="3" borderId="0" xfId="0" applyNumberFormat="1" applyFont="1" applyFill="1" applyProtection="1">
      <protection hidden="1"/>
    </xf>
    <xf numFmtId="0" fontId="25" fillId="7" borderId="0" xfId="0" applyFont="1" applyFill="1" applyProtection="1">
      <protection hidden="1"/>
    </xf>
    <xf numFmtId="0" fontId="0" fillId="7" borderId="0" xfId="0" applyFill="1"/>
    <xf numFmtId="0" fontId="25" fillId="7" borderId="0" xfId="0" applyFont="1" applyFill="1" applyProtection="1">
      <protection locked="0" hidden="1"/>
    </xf>
    <xf numFmtId="164" fontId="25" fillId="7" borderId="0" xfId="0" applyNumberFormat="1" applyFont="1" applyFill="1" applyProtection="1">
      <protection hidden="1"/>
    </xf>
    <xf numFmtId="0" fontId="12" fillId="7" borderId="0" xfId="0" applyFont="1" applyFill="1" applyProtection="1">
      <protection hidden="1"/>
    </xf>
    <xf numFmtId="164" fontId="12" fillId="7" borderId="0" xfId="0" applyNumberFormat="1" applyFont="1" applyFill="1" applyProtection="1">
      <protection hidden="1"/>
    </xf>
    <xf numFmtId="167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0" fontId="13" fillId="0" borderId="29" xfId="0" applyFont="1" applyBorder="1"/>
    <xf numFmtId="0" fontId="5" fillId="6" borderId="31" xfId="3" applyFont="1" applyFill="1" applyBorder="1"/>
    <xf numFmtId="166" fontId="5" fillId="6" borderId="28" xfId="3" applyNumberFormat="1" applyFont="1" applyFill="1" applyBorder="1"/>
    <xf numFmtId="0" fontId="26" fillId="3" borderId="28" xfId="0" applyFont="1" applyFill="1" applyBorder="1"/>
    <xf numFmtId="0" fontId="5" fillId="5" borderId="28" xfId="3" applyFont="1" applyFill="1" applyBorder="1"/>
    <xf numFmtId="0" fontId="5" fillId="6" borderId="32" xfId="3" applyFont="1" applyFill="1" applyBorder="1"/>
    <xf numFmtId="168" fontId="10" fillId="7" borderId="0" xfId="5" applyNumberFormat="1" applyFill="1"/>
    <xf numFmtId="0" fontId="26" fillId="3" borderId="0" xfId="0" applyFont="1" applyFill="1"/>
    <xf numFmtId="0" fontId="5" fillId="6" borderId="0" xfId="3" applyFont="1" applyFill="1"/>
    <xf numFmtId="166" fontId="26" fillId="3" borderId="0" xfId="0" applyNumberFormat="1" applyFont="1" applyFill="1"/>
    <xf numFmtId="3" fontId="5" fillId="6" borderId="0" xfId="3" applyNumberFormat="1" applyFont="1" applyFill="1"/>
    <xf numFmtId="10" fontId="5" fillId="6" borderId="0" xfId="5" applyNumberFormat="1" applyFont="1" applyFill="1"/>
    <xf numFmtId="4" fontId="5" fillId="6" borderId="0" xfId="3" applyNumberFormat="1" applyFont="1" applyFill="1"/>
    <xf numFmtId="0" fontId="5" fillId="6" borderId="24" xfId="3" applyFont="1" applyFill="1" applyBorder="1"/>
    <xf numFmtId="0" fontId="5" fillId="5" borderId="33" xfId="3" applyFont="1" applyFill="1" applyBorder="1"/>
    <xf numFmtId="0" fontId="26" fillId="3" borderId="33" xfId="0" applyFont="1" applyFill="1" applyBorder="1"/>
    <xf numFmtId="165" fontId="5" fillId="6" borderId="33" xfId="3" applyNumberFormat="1" applyFont="1" applyFill="1" applyBorder="1"/>
    <xf numFmtId="3" fontId="0" fillId="3" borderId="0" xfId="0" applyNumberFormat="1" applyFill="1"/>
    <xf numFmtId="3" fontId="11" fillId="6" borderId="0" xfId="3" applyNumberFormat="1" applyFill="1"/>
    <xf numFmtId="4" fontId="9" fillId="0" borderId="6" xfId="0" applyNumberFormat="1" applyFont="1" applyBorder="1" applyAlignment="1">
      <alignment horizontal="right" wrapText="1"/>
    </xf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left"/>
    </xf>
    <xf numFmtId="3" fontId="31" fillId="0" borderId="0" xfId="0" applyNumberFormat="1" applyFont="1"/>
    <xf numFmtId="4" fontId="31" fillId="0" borderId="0" xfId="0" applyNumberFormat="1" applyFont="1"/>
    <xf numFmtId="0" fontId="29" fillId="0" borderId="0" xfId="0" applyFont="1" applyAlignment="1">
      <alignment wrapText="1"/>
    </xf>
    <xf numFmtId="4" fontId="33" fillId="3" borderId="21" xfId="0" applyNumberFormat="1" applyFont="1" applyFill="1" applyBorder="1" applyAlignment="1">
      <alignment vertical="center" wrapText="1"/>
    </xf>
    <xf numFmtId="4" fontId="34" fillId="4" borderId="14" xfId="0" applyNumberFormat="1" applyFont="1" applyFill="1" applyBorder="1" applyAlignment="1">
      <alignment horizontal="right"/>
    </xf>
    <xf numFmtId="4" fontId="34" fillId="4" borderId="15" xfId="0" applyNumberFormat="1" applyFont="1" applyFill="1" applyBorder="1" applyAlignment="1">
      <alignment horizontal="right"/>
    </xf>
    <xf numFmtId="4" fontId="13" fillId="0" borderId="26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" fontId="9" fillId="0" borderId="21" xfId="0" applyNumberFormat="1" applyFont="1" applyBorder="1" applyAlignment="1">
      <alignment wrapText="1"/>
    </xf>
    <xf numFmtId="4" fontId="2" fillId="2" borderId="5" xfId="0" applyNumberFormat="1" applyFont="1" applyFill="1" applyBorder="1" applyAlignment="1">
      <alignment horizontal="right"/>
    </xf>
    <xf numFmtId="4" fontId="2" fillId="3" borderId="9" xfId="0" applyNumberFormat="1" applyFont="1" applyFill="1" applyBorder="1" applyAlignment="1">
      <alignment horizontal="right"/>
    </xf>
    <xf numFmtId="4" fontId="2" fillId="3" borderId="5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14" xfId="0" applyNumberFormat="1" applyFont="1" applyBorder="1"/>
    <xf numFmtId="0" fontId="17" fillId="0" borderId="1" xfId="0" applyFont="1" applyBorder="1"/>
    <xf numFmtId="4" fontId="36" fillId="3" borderId="6" xfId="0" applyNumberFormat="1" applyFont="1" applyFill="1" applyBorder="1" applyAlignment="1">
      <alignment vertical="center" wrapText="1"/>
    </xf>
    <xf numFmtId="4" fontId="9" fillId="0" borderId="6" xfId="0" applyNumberFormat="1" applyFont="1" applyFill="1" applyBorder="1" applyAlignment="1">
      <alignment horizontal="right" wrapText="1"/>
    </xf>
    <xf numFmtId="4" fontId="9" fillId="0" borderId="21" xfId="0" applyNumberFormat="1" applyFont="1" applyFill="1" applyBorder="1" applyAlignment="1">
      <alignment wrapText="1"/>
    </xf>
    <xf numFmtId="0" fontId="29" fillId="0" borderId="0" xfId="0" applyFont="1" applyAlignment="1">
      <alignment horizontal="center" wrapText="1"/>
    </xf>
    <xf numFmtId="0" fontId="13" fillId="0" borderId="33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3" fillId="0" borderId="3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13" fillId="0" borderId="16" xfId="0" applyFont="1" applyBorder="1" applyAlignment="1"/>
    <xf numFmtId="4" fontId="1" fillId="0" borderId="30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35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4" fontId="13" fillId="0" borderId="30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center" vertical="center" wrapText="1"/>
    </xf>
  </cellXfs>
  <cellStyles count="6">
    <cellStyle name="Normaallaad 2" xfId="1" xr:uid="{00000000-0005-0000-0000-000001000000}"/>
    <cellStyle name="Normaallaad 3" xfId="2" xr:uid="{00000000-0005-0000-0000-000002000000}"/>
    <cellStyle name="Normaallaad 4" xfId="3" xr:uid="{00000000-0005-0000-0000-000003000000}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F4F9-14FD-4A92-8C8D-3114FFA6F287}">
  <dimension ref="A1:I38"/>
  <sheetViews>
    <sheetView tabSelected="1" zoomScale="90" zoomScaleNormal="90" workbookViewId="0">
      <selection activeCell="E8" sqref="E8"/>
    </sheetView>
  </sheetViews>
  <sheetFormatPr defaultRowHeight="14.5" x14ac:dyDescent="0.35"/>
  <cols>
    <col min="1" max="1" width="5.453125" style="1" customWidth="1"/>
    <col min="2" max="2" width="7.7265625" style="1" customWidth="1"/>
    <col min="3" max="3" width="7.81640625" style="1" customWidth="1"/>
    <col min="4" max="4" width="60.26953125" style="1" customWidth="1"/>
    <col min="5" max="6" width="13.54296875" style="1" customWidth="1"/>
    <col min="7" max="7" width="27.26953125" customWidth="1"/>
    <col min="8" max="8" width="30.7265625" customWidth="1"/>
  </cols>
  <sheetData>
    <row r="1" spans="1:9" x14ac:dyDescent="0.35">
      <c r="H1" s="128" t="s">
        <v>0</v>
      </c>
    </row>
    <row r="3" spans="1:9" ht="18.75" customHeight="1" x14ac:dyDescent="0.35">
      <c r="A3" s="161" t="s">
        <v>75</v>
      </c>
      <c r="B3" s="161"/>
      <c r="C3" s="161"/>
      <c r="D3" s="161"/>
      <c r="E3" s="161"/>
      <c r="F3" s="161"/>
      <c r="G3" s="161"/>
      <c r="H3" s="161"/>
      <c r="I3" s="135"/>
    </row>
    <row r="5" spans="1:9" x14ac:dyDescent="0.35">
      <c r="C5" s="4" t="s">
        <v>1</v>
      </c>
      <c r="D5" s="5" t="s">
        <v>72</v>
      </c>
      <c r="G5" s="129"/>
      <c r="H5" s="129"/>
    </row>
    <row r="6" spans="1:9" x14ac:dyDescent="0.35">
      <c r="C6" s="4" t="s">
        <v>2</v>
      </c>
      <c r="D6" s="5" t="s">
        <v>3</v>
      </c>
    </row>
    <row r="7" spans="1:9" x14ac:dyDescent="0.35">
      <c r="E7" s="162"/>
      <c r="F7" s="162"/>
    </row>
    <row r="8" spans="1:9" ht="17" x14ac:dyDescent="0.35">
      <c r="D8" s="6" t="s">
        <v>4</v>
      </c>
      <c r="E8" s="7">
        <v>225.5</v>
      </c>
      <c r="F8" s="8" t="s">
        <v>5</v>
      </c>
    </row>
    <row r="9" spans="1:9" ht="16.5" x14ac:dyDescent="0.35">
      <c r="D9" s="130" t="s">
        <v>7</v>
      </c>
      <c r="E9" s="142">
        <v>2136</v>
      </c>
      <c r="F9" s="157" t="s">
        <v>6</v>
      </c>
    </row>
    <row r="10" spans="1:9" ht="15" thickBot="1" x14ac:dyDescent="0.4">
      <c r="D10" s="69"/>
      <c r="E10" s="143"/>
      <c r="F10" s="9"/>
    </row>
    <row r="11" spans="1:9" ht="17" x14ac:dyDescent="0.35">
      <c r="B11" s="10" t="s">
        <v>8</v>
      </c>
      <c r="C11" s="61"/>
      <c r="D11" s="61"/>
      <c r="E11" s="144" t="s">
        <v>9</v>
      </c>
      <c r="F11" s="145" t="s">
        <v>10</v>
      </c>
      <c r="G11" s="53" t="s">
        <v>12</v>
      </c>
      <c r="H11" s="12" t="s">
        <v>13</v>
      </c>
    </row>
    <row r="12" spans="1:9" x14ac:dyDescent="0.35">
      <c r="B12" s="60"/>
      <c r="C12" s="72" t="s">
        <v>14</v>
      </c>
      <c r="D12" s="73"/>
      <c r="E12" s="159">
        <f>F12/$E$8</f>
        <v>0.27477380834724074</v>
      </c>
      <c r="F12" s="160">
        <f>'Annuiteetgraafik BIL'!F17</f>
        <v>61.961493782302789</v>
      </c>
      <c r="G12" s="164" t="s">
        <v>15</v>
      </c>
      <c r="H12" s="166"/>
    </row>
    <row r="13" spans="1:9" x14ac:dyDescent="0.35">
      <c r="B13" s="15">
        <v>400</v>
      </c>
      <c r="C13" s="169" t="s">
        <v>16</v>
      </c>
      <c r="D13" s="170"/>
      <c r="E13" s="159">
        <v>1.67</v>
      </c>
      <c r="F13" s="160">
        <f>E13*E8</f>
        <v>376.58499999999998</v>
      </c>
      <c r="G13" s="165"/>
      <c r="H13" s="167"/>
    </row>
    <row r="14" spans="1:9" x14ac:dyDescent="0.35">
      <c r="B14" s="15">
        <v>100</v>
      </c>
      <c r="C14" s="62" t="s">
        <v>17</v>
      </c>
      <c r="D14" s="63"/>
      <c r="E14" s="127">
        <f t="shared" ref="E14:E16" si="0">F14/$E$8</f>
        <v>0.3406079822616408</v>
      </c>
      <c r="F14" s="146">
        <v>76.807100000000005</v>
      </c>
      <c r="G14" s="171" t="s">
        <v>73</v>
      </c>
      <c r="H14" s="167"/>
    </row>
    <row r="15" spans="1:9" x14ac:dyDescent="0.35">
      <c r="B15" s="15">
        <v>200</v>
      </c>
      <c r="C15" s="13" t="s">
        <v>18</v>
      </c>
      <c r="D15" s="52"/>
      <c r="E15" s="127">
        <f t="shared" si="0"/>
        <v>0.39340975609756096</v>
      </c>
      <c r="F15" s="146">
        <v>88.713899999999995</v>
      </c>
      <c r="G15" s="172"/>
      <c r="H15" s="167"/>
    </row>
    <row r="16" spans="1:9" x14ac:dyDescent="0.35">
      <c r="B16" s="15">
        <v>500</v>
      </c>
      <c r="C16" s="13" t="s">
        <v>19</v>
      </c>
      <c r="D16" s="52"/>
      <c r="E16" s="127">
        <f t="shared" si="0"/>
        <v>1.0988470066518846E-2</v>
      </c>
      <c r="F16" s="146">
        <v>2.4779</v>
      </c>
      <c r="G16" s="173"/>
      <c r="H16" s="168"/>
    </row>
    <row r="17" spans="2:8" x14ac:dyDescent="0.35">
      <c r="B17" s="17"/>
      <c r="C17" s="18" t="s">
        <v>20</v>
      </c>
      <c r="D17" s="18"/>
      <c r="E17" s="19">
        <f>SUM(E12:E16)</f>
        <v>2.6897800167729615</v>
      </c>
      <c r="F17" s="147">
        <f>SUM(F12:F16)</f>
        <v>606.54539378230277</v>
      </c>
      <c r="G17" s="54"/>
      <c r="H17" s="20"/>
    </row>
    <row r="18" spans="2:8" x14ac:dyDescent="0.35">
      <c r="B18" s="21"/>
      <c r="C18" s="22"/>
      <c r="D18" s="22"/>
      <c r="E18" s="148"/>
      <c r="F18" s="149"/>
      <c r="G18" s="71"/>
      <c r="H18" s="24"/>
    </row>
    <row r="19" spans="2:8" ht="17" x14ac:dyDescent="0.35">
      <c r="B19" s="25" t="s">
        <v>21</v>
      </c>
      <c r="C19" s="18"/>
      <c r="D19" s="18"/>
      <c r="E19" s="150" t="s">
        <v>9</v>
      </c>
      <c r="F19" s="151" t="s">
        <v>10</v>
      </c>
      <c r="G19" s="67" t="s">
        <v>12</v>
      </c>
      <c r="H19" s="27" t="s">
        <v>13</v>
      </c>
    </row>
    <row r="20" spans="2:8" ht="15" customHeight="1" x14ac:dyDescent="0.35">
      <c r="B20" s="15">
        <v>300</v>
      </c>
      <c r="C20" s="170" t="s">
        <v>22</v>
      </c>
      <c r="D20" s="174"/>
      <c r="E20" s="158">
        <f>F20/$E$8</f>
        <v>1.8668363636363638</v>
      </c>
      <c r="F20" s="136">
        <v>420.97160000000002</v>
      </c>
      <c r="G20" s="141" t="s">
        <v>76</v>
      </c>
      <c r="H20" s="175" t="s">
        <v>23</v>
      </c>
    </row>
    <row r="21" spans="2:8" x14ac:dyDescent="0.35">
      <c r="B21" s="15">
        <v>600</v>
      </c>
      <c r="C21" s="13" t="s">
        <v>24</v>
      </c>
      <c r="D21" s="52"/>
      <c r="E21" s="158"/>
      <c r="F21" s="136"/>
      <c r="G21" s="140"/>
      <c r="H21" s="176"/>
    </row>
    <row r="22" spans="2:8" x14ac:dyDescent="0.35">
      <c r="B22" s="15"/>
      <c r="C22" s="13">
        <v>610</v>
      </c>
      <c r="D22" s="52" t="s">
        <v>25</v>
      </c>
      <c r="E22" s="158">
        <f t="shared" ref="E22:E25" si="1">F22/$E$8</f>
        <v>0.83317680980044351</v>
      </c>
      <c r="F22" s="136">
        <v>187.88137061</v>
      </c>
      <c r="G22" s="177" t="s">
        <v>26</v>
      </c>
      <c r="H22" s="176"/>
    </row>
    <row r="23" spans="2:8" x14ac:dyDescent="0.35">
      <c r="B23" s="15"/>
      <c r="C23" s="13">
        <v>620</v>
      </c>
      <c r="D23" s="52" t="s">
        <v>27</v>
      </c>
      <c r="E23" s="158">
        <f t="shared" si="1"/>
        <v>0.84942463325942352</v>
      </c>
      <c r="F23" s="136">
        <v>191.54525480000001</v>
      </c>
      <c r="G23" s="178"/>
      <c r="H23" s="176"/>
    </row>
    <row r="24" spans="2:8" x14ac:dyDescent="0.35">
      <c r="B24" s="15"/>
      <c r="C24" s="13">
        <v>630</v>
      </c>
      <c r="D24" s="52" t="s">
        <v>28</v>
      </c>
      <c r="E24" s="158">
        <f t="shared" si="1"/>
        <v>0.16826320625277164</v>
      </c>
      <c r="F24" s="136">
        <v>37.943353010000003</v>
      </c>
      <c r="G24" s="179"/>
      <c r="H24" s="176"/>
    </row>
    <row r="25" spans="2:8" x14ac:dyDescent="0.35">
      <c r="B25" s="15">
        <v>700</v>
      </c>
      <c r="C25" s="170" t="s">
        <v>29</v>
      </c>
      <c r="D25" s="174"/>
      <c r="E25" s="158">
        <f t="shared" si="1"/>
        <v>3.7293126385809311E-2</v>
      </c>
      <c r="F25" s="136">
        <v>8.4095999999999993</v>
      </c>
      <c r="G25" s="139" t="s">
        <v>76</v>
      </c>
      <c r="H25" s="176"/>
    </row>
    <row r="26" spans="2:8" ht="15" thickBot="1" x14ac:dyDescent="0.4">
      <c r="B26" s="34"/>
      <c r="C26" s="35" t="s">
        <v>30</v>
      </c>
      <c r="D26" s="35"/>
      <c r="E26" s="137">
        <f>SUM(E20:E25)</f>
        <v>3.7549941393348121</v>
      </c>
      <c r="F26" s="138">
        <f>SUM(F20:F25)</f>
        <v>846.75117842000009</v>
      </c>
      <c r="G26" s="55"/>
      <c r="H26" s="37"/>
    </row>
    <row r="27" spans="2:8" x14ac:dyDescent="0.35">
      <c r="B27" s="38"/>
      <c r="C27" s="9"/>
      <c r="D27" s="9"/>
      <c r="E27" s="152"/>
      <c r="F27" s="153"/>
      <c r="G27" s="41"/>
      <c r="H27" s="1"/>
    </row>
    <row r="28" spans="2:8" x14ac:dyDescent="0.35">
      <c r="B28" s="163" t="s">
        <v>31</v>
      </c>
      <c r="C28" s="163"/>
      <c r="D28" s="163"/>
      <c r="E28" s="152">
        <f>E26+E17</f>
        <v>6.4447741561077736</v>
      </c>
      <c r="F28" s="153">
        <f>F26+F17</f>
        <v>1453.2965722023027</v>
      </c>
      <c r="G28" s="41"/>
      <c r="H28" s="1"/>
    </row>
    <row r="29" spans="2:8" x14ac:dyDescent="0.35">
      <c r="B29" s="38" t="s">
        <v>32</v>
      </c>
      <c r="C29" s="42"/>
      <c r="D29" s="44">
        <v>0.2</v>
      </c>
      <c r="E29" s="154">
        <f>E28*D29</f>
        <v>1.2889548312215549</v>
      </c>
      <c r="F29" s="153">
        <f>F28*D29</f>
        <v>290.65931444046055</v>
      </c>
      <c r="G29" s="1"/>
      <c r="H29" s="1"/>
    </row>
    <row r="30" spans="2:8" x14ac:dyDescent="0.35">
      <c r="B30" s="9" t="s">
        <v>33</v>
      </c>
      <c r="C30" s="9"/>
      <c r="D30" s="9"/>
      <c r="E30" s="152">
        <f>E29+E28</f>
        <v>7.7337289873293287</v>
      </c>
      <c r="F30" s="153">
        <f>F29+F28</f>
        <v>1743.9558866427633</v>
      </c>
      <c r="G30" s="41"/>
      <c r="H30" s="1"/>
    </row>
    <row r="31" spans="2:8" x14ac:dyDescent="0.35">
      <c r="B31" s="9" t="s">
        <v>34</v>
      </c>
      <c r="C31" s="9"/>
      <c r="D31" s="9"/>
      <c r="E31" s="155" t="s">
        <v>74</v>
      </c>
      <c r="F31" s="153">
        <f>F28*12</f>
        <v>17439.558866427633</v>
      </c>
      <c r="G31" s="131"/>
      <c r="H31" s="132"/>
    </row>
    <row r="32" spans="2:8" ht="15" thickBot="1" x14ac:dyDescent="0.4">
      <c r="B32" s="9" t="s">
        <v>35</v>
      </c>
      <c r="C32" s="9"/>
      <c r="D32" s="9"/>
      <c r="E32" s="156" t="s">
        <v>74</v>
      </c>
      <c r="F32" s="49">
        <f>F30*12</f>
        <v>20927.470639713159</v>
      </c>
      <c r="G32" s="133"/>
      <c r="H32" s="134"/>
    </row>
    <row r="33" spans="2:6" ht="15.5" x14ac:dyDescent="0.35">
      <c r="B33" s="2"/>
      <c r="C33" s="2"/>
      <c r="D33" s="2"/>
      <c r="E33" s="2"/>
      <c r="F33" s="2"/>
    </row>
    <row r="34" spans="2:6" ht="15.5" x14ac:dyDescent="0.35">
      <c r="B34" s="2"/>
      <c r="C34" s="2"/>
      <c r="D34" s="2"/>
      <c r="E34" s="2"/>
      <c r="F34" s="2"/>
    </row>
    <row r="35" spans="2:6" x14ac:dyDescent="0.35">
      <c r="B35" s="9" t="s">
        <v>36</v>
      </c>
      <c r="C35" s="9"/>
      <c r="D35" s="9"/>
      <c r="E35" s="9" t="s">
        <v>37</v>
      </c>
    </row>
    <row r="37" spans="2:6" x14ac:dyDescent="0.35">
      <c r="B37" s="70" t="s">
        <v>38</v>
      </c>
      <c r="C37" s="70"/>
      <c r="D37" s="70"/>
      <c r="E37" s="70" t="s">
        <v>38</v>
      </c>
      <c r="F37" s="70"/>
    </row>
    <row r="38" spans="2:6" ht="15.5" x14ac:dyDescent="0.35">
      <c r="B38" s="2"/>
      <c r="C38" s="2"/>
      <c r="D38" s="2"/>
      <c r="E38" s="2"/>
      <c r="F38" s="2"/>
    </row>
  </sheetData>
  <mergeCells count="11">
    <mergeCell ref="A3:H3"/>
    <mergeCell ref="E7:F7"/>
    <mergeCell ref="B28:D28"/>
    <mergeCell ref="G12:G13"/>
    <mergeCell ref="H12:H16"/>
    <mergeCell ref="C13:D13"/>
    <mergeCell ref="G14:G16"/>
    <mergeCell ref="C20:D20"/>
    <mergeCell ref="H20:H25"/>
    <mergeCell ref="C25:D25"/>
    <mergeCell ref="G22:G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3C35-01D7-4762-B65A-382A069B2BB0}">
  <dimension ref="A1:P130"/>
  <sheetViews>
    <sheetView workbookViewId="0">
      <selection activeCell="E6" sqref="E6"/>
    </sheetView>
  </sheetViews>
  <sheetFormatPr defaultColWidth="9.1796875" defaultRowHeight="14.5" x14ac:dyDescent="0.35"/>
  <cols>
    <col min="1" max="1" width="9.1796875" style="86" customWidth="1"/>
    <col min="2" max="2" width="7.81640625" style="86" customWidth="1"/>
    <col min="3" max="3" width="14.7265625" style="86" customWidth="1"/>
    <col min="4" max="4" width="14.26953125" style="86" customWidth="1"/>
    <col min="5" max="7" width="14.7265625" style="86" customWidth="1"/>
    <col min="8" max="9" width="9.1796875" style="86"/>
    <col min="10" max="10" width="5" style="86" customWidth="1"/>
    <col min="11" max="11" width="10.54296875" style="86" customWidth="1"/>
    <col min="12" max="16384" width="9.1796875" style="86"/>
  </cols>
  <sheetData>
    <row r="1" spans="1:16" x14ac:dyDescent="0.35">
      <c r="A1" s="77"/>
      <c r="B1" s="77"/>
      <c r="C1" s="77"/>
      <c r="D1" s="77"/>
      <c r="E1" s="77"/>
      <c r="F1" s="77"/>
      <c r="G1" s="78"/>
    </row>
    <row r="2" spans="1:16" x14ac:dyDescent="0.35">
      <c r="A2" s="77"/>
      <c r="B2" s="77"/>
      <c r="C2" s="77"/>
      <c r="D2" s="77"/>
      <c r="E2" s="77"/>
      <c r="F2" s="79"/>
      <c r="G2" s="80"/>
    </row>
    <row r="3" spans="1:16" x14ac:dyDescent="0.35">
      <c r="A3" s="77"/>
      <c r="B3" s="77"/>
      <c r="C3" s="77"/>
      <c r="D3" s="77"/>
      <c r="E3" s="77"/>
      <c r="F3" s="79"/>
      <c r="G3" s="80"/>
      <c r="K3" s="99" t="s">
        <v>1</v>
      </c>
      <c r="L3" s="99" t="s">
        <v>39</v>
      </c>
      <c r="M3" s="100"/>
    </row>
    <row r="4" spans="1:16" ht="21" x14ac:dyDescent="0.5">
      <c r="A4" s="77"/>
      <c r="B4" s="81" t="s">
        <v>40</v>
      </c>
      <c r="C4" s="77"/>
      <c r="D4" s="77"/>
      <c r="E4" s="82"/>
      <c r="F4" s="83"/>
      <c r="G4" s="77"/>
      <c r="K4" s="101" t="s">
        <v>71</v>
      </c>
      <c r="L4" s="102">
        <v>225.5</v>
      </c>
      <c r="M4" s="114">
        <f>L4/L5</f>
        <v>0.10616760828625235</v>
      </c>
      <c r="N4" s="107"/>
      <c r="O4" s="106"/>
    </row>
    <row r="5" spans="1:16" x14ac:dyDescent="0.35">
      <c r="A5" s="77"/>
      <c r="B5" s="77"/>
      <c r="C5" s="77"/>
      <c r="D5" s="77"/>
      <c r="E5" s="77"/>
      <c r="F5" s="83"/>
      <c r="G5" s="77"/>
      <c r="K5" s="103" t="s">
        <v>41</v>
      </c>
      <c r="L5" s="104">
        <v>2124</v>
      </c>
      <c r="M5" s="103"/>
      <c r="N5" s="105"/>
      <c r="O5" s="106"/>
    </row>
    <row r="6" spans="1:16" x14ac:dyDescent="0.35">
      <c r="A6" s="77"/>
      <c r="B6" s="113" t="s">
        <v>42</v>
      </c>
      <c r="C6" s="112"/>
      <c r="D6" s="111"/>
      <c r="E6" s="110">
        <v>44927</v>
      </c>
      <c r="F6" s="84"/>
      <c r="G6" s="77"/>
      <c r="M6" s="98"/>
      <c r="N6" s="95"/>
      <c r="O6" s="95"/>
    </row>
    <row r="7" spans="1:16" x14ac:dyDescent="0.35">
      <c r="A7" s="77"/>
      <c r="B7" s="109" t="s">
        <v>43</v>
      </c>
      <c r="C7" s="79"/>
      <c r="D7" s="115"/>
      <c r="E7" s="116">
        <v>24</v>
      </c>
      <c r="F7" s="88" t="s">
        <v>44</v>
      </c>
      <c r="G7" s="77"/>
      <c r="M7" s="98"/>
      <c r="N7" s="97"/>
      <c r="O7" s="97"/>
    </row>
    <row r="8" spans="1:16" x14ac:dyDescent="0.35">
      <c r="A8" s="77"/>
      <c r="B8" s="109" t="s">
        <v>45</v>
      </c>
      <c r="C8" s="79"/>
      <c r="D8" s="117">
        <f>E6-1</f>
        <v>44926</v>
      </c>
      <c r="E8" s="118">
        <v>73322.399999999994</v>
      </c>
      <c r="F8" s="88" t="s">
        <v>46</v>
      </c>
      <c r="G8" s="77"/>
      <c r="H8" s="126"/>
      <c r="K8" s="96"/>
      <c r="L8" s="96"/>
      <c r="M8" s="97"/>
      <c r="N8" s="97"/>
      <c r="O8" s="97"/>
    </row>
    <row r="9" spans="1:16" x14ac:dyDescent="0.35">
      <c r="A9" s="77"/>
      <c r="B9" s="109" t="s">
        <v>45</v>
      </c>
      <c r="C9" s="79"/>
      <c r="D9" s="117">
        <f>EOMONTH(D8,E7)</f>
        <v>45657</v>
      </c>
      <c r="E9" s="118">
        <v>65440.56</v>
      </c>
      <c r="F9" s="88" t="s">
        <v>46</v>
      </c>
      <c r="G9" s="77"/>
      <c r="H9" s="125"/>
      <c r="K9" s="96"/>
      <c r="L9" s="96"/>
      <c r="M9" s="97"/>
      <c r="N9" s="97"/>
      <c r="O9" s="97"/>
    </row>
    <row r="10" spans="1:16" x14ac:dyDescent="0.35">
      <c r="A10" s="77"/>
      <c r="B10" s="109" t="s">
        <v>47</v>
      </c>
      <c r="C10" s="79"/>
      <c r="D10" s="115"/>
      <c r="E10" s="119">
        <f>M4</f>
        <v>0.10616760828625235</v>
      </c>
      <c r="F10" s="88"/>
      <c r="G10" s="77"/>
      <c r="K10" s="96"/>
      <c r="L10" s="96"/>
      <c r="M10" s="97"/>
      <c r="N10" s="98"/>
      <c r="O10" s="98"/>
    </row>
    <row r="11" spans="1:16" x14ac:dyDescent="0.35">
      <c r="A11" s="77"/>
      <c r="B11" s="109" t="s">
        <v>48</v>
      </c>
      <c r="C11" s="79"/>
      <c r="D11" s="115"/>
      <c r="E11" s="120">
        <f>ROUND(E8*E10,2)</f>
        <v>7784.46</v>
      </c>
      <c r="F11" s="88" t="s">
        <v>46</v>
      </c>
      <c r="G11" s="77"/>
      <c r="K11" s="96"/>
      <c r="L11" s="96"/>
      <c r="M11" s="97"/>
      <c r="N11" s="98"/>
      <c r="O11" s="98"/>
    </row>
    <row r="12" spans="1:16" x14ac:dyDescent="0.35">
      <c r="A12" s="77"/>
      <c r="B12" s="109" t="s">
        <v>49</v>
      </c>
      <c r="C12" s="79"/>
      <c r="D12" s="115"/>
      <c r="E12" s="120">
        <f>ROUND(E9*E10,2)</f>
        <v>6947.67</v>
      </c>
      <c r="F12" s="88" t="s">
        <v>46</v>
      </c>
      <c r="G12" s="77"/>
      <c r="K12" s="96"/>
      <c r="L12" s="96"/>
      <c r="M12" s="97"/>
      <c r="N12" s="97"/>
      <c r="O12" s="97"/>
      <c r="P12" s="98"/>
    </row>
    <row r="13" spans="1:16" x14ac:dyDescent="0.35">
      <c r="A13" s="77"/>
      <c r="B13" s="121" t="s">
        <v>50</v>
      </c>
      <c r="C13" s="122"/>
      <c r="D13" s="123"/>
      <c r="E13" s="124">
        <v>4.3999999999999997E-2</v>
      </c>
      <c r="F13" s="89"/>
      <c r="G13" s="90"/>
      <c r="K13" s="96"/>
      <c r="L13" s="96"/>
      <c r="M13" s="97"/>
      <c r="N13" s="97"/>
      <c r="O13" s="97"/>
      <c r="P13" s="98"/>
    </row>
    <row r="14" spans="1:16" x14ac:dyDescent="0.35">
      <c r="A14" s="77"/>
      <c r="B14" s="87"/>
      <c r="C14" s="85"/>
      <c r="E14" s="91"/>
      <c r="F14" s="87"/>
      <c r="G14" s="90"/>
      <c r="K14" s="96"/>
      <c r="L14" s="96"/>
      <c r="M14" s="97"/>
      <c r="N14" s="97"/>
      <c r="O14" s="97"/>
      <c r="P14" s="98"/>
    </row>
    <row r="15" spans="1:16" x14ac:dyDescent="0.35">
      <c r="K15" s="96"/>
      <c r="L15" s="96"/>
      <c r="M15" s="97"/>
      <c r="N15" s="97"/>
      <c r="O15" s="97"/>
      <c r="P15" s="98"/>
    </row>
    <row r="16" spans="1:16" ht="15" thickBot="1" x14ac:dyDescent="0.4">
      <c r="A16" s="92" t="s">
        <v>51</v>
      </c>
      <c r="B16" s="92" t="s">
        <v>52</v>
      </c>
      <c r="C16" s="92" t="s">
        <v>53</v>
      </c>
      <c r="D16" s="92" t="s">
        <v>54</v>
      </c>
      <c r="E16" s="92" t="s">
        <v>55</v>
      </c>
      <c r="F16" s="92" t="s">
        <v>56</v>
      </c>
      <c r="G16" s="92" t="s">
        <v>57</v>
      </c>
      <c r="K16" s="96"/>
      <c r="L16" s="96"/>
      <c r="M16" s="97"/>
      <c r="N16" s="97"/>
      <c r="O16" s="97"/>
      <c r="P16" s="98"/>
    </row>
    <row r="17" spans="1:16" x14ac:dyDescent="0.35">
      <c r="A17" s="93">
        <f>E6</f>
        <v>44927</v>
      </c>
      <c r="B17" s="85">
        <v>1</v>
      </c>
      <c r="C17" s="83">
        <f>E11</f>
        <v>7784.46</v>
      </c>
      <c r="D17" s="94">
        <f t="shared" ref="D17:D40" si="0">ROUND(C17*$E$13/12,4)</f>
        <v>28.542999999999999</v>
      </c>
      <c r="E17" s="94">
        <f>F17-D17</f>
        <v>33.418493782302789</v>
      </c>
      <c r="F17" s="94">
        <f>PMT($E$13/12,E7,-E11,E12)</f>
        <v>61.961493782302789</v>
      </c>
      <c r="G17" s="94">
        <f>C17-E17</f>
        <v>7751.0415062176971</v>
      </c>
      <c r="K17" s="96"/>
      <c r="L17" s="96"/>
      <c r="M17" s="97"/>
      <c r="N17" s="97"/>
      <c r="O17" s="97"/>
      <c r="P17" s="98"/>
    </row>
    <row r="18" spans="1:16" x14ac:dyDescent="0.35">
      <c r="A18" s="93">
        <f>EDATE(A17,1)</f>
        <v>44958</v>
      </c>
      <c r="B18" s="85">
        <v>2</v>
      </c>
      <c r="C18" s="83">
        <f>G17</f>
        <v>7751.0415062176971</v>
      </c>
      <c r="D18" s="94">
        <f t="shared" si="0"/>
        <v>28.420500000000001</v>
      </c>
      <c r="E18" s="94">
        <f>F18-D18</f>
        <v>33.540993782302792</v>
      </c>
      <c r="F18" s="94">
        <f>F17</f>
        <v>61.961493782302789</v>
      </c>
      <c r="G18" s="94">
        <f t="shared" ref="G18:G26" si="1">C18-E18</f>
        <v>7717.5005124353947</v>
      </c>
      <c r="K18" s="96"/>
      <c r="L18" s="96"/>
      <c r="M18" s="97"/>
      <c r="N18" s="97"/>
      <c r="O18" s="97"/>
      <c r="P18" s="98"/>
    </row>
    <row r="19" spans="1:16" x14ac:dyDescent="0.35">
      <c r="A19" s="93">
        <f>EDATE(A18,1)</f>
        <v>44986</v>
      </c>
      <c r="B19" s="85">
        <v>3</v>
      </c>
      <c r="C19" s="83">
        <f>G18</f>
        <v>7717.5005124353947</v>
      </c>
      <c r="D19" s="94">
        <f t="shared" si="0"/>
        <v>28.297499999999999</v>
      </c>
      <c r="E19" s="94">
        <f>F19-D19</f>
        <v>33.663993782302789</v>
      </c>
      <c r="F19" s="94">
        <f t="shared" ref="F19:F40" si="2">F18</f>
        <v>61.961493782302789</v>
      </c>
      <c r="G19" s="94">
        <f t="shared" si="1"/>
        <v>7683.8365186530918</v>
      </c>
      <c r="K19" s="96"/>
      <c r="L19" s="96"/>
      <c r="M19" s="97"/>
      <c r="N19" s="97"/>
      <c r="O19" s="97"/>
      <c r="P19" s="98"/>
    </row>
    <row r="20" spans="1:16" x14ac:dyDescent="0.35">
      <c r="A20" s="93">
        <f t="shared" ref="A20:A40" si="3">EDATE(A19,1)</f>
        <v>45017</v>
      </c>
      <c r="B20" s="85">
        <v>4</v>
      </c>
      <c r="C20" s="83">
        <f t="shared" ref="C20:C26" si="4">G19</f>
        <v>7683.8365186530918</v>
      </c>
      <c r="D20" s="94">
        <f t="shared" si="0"/>
        <v>28.174099999999999</v>
      </c>
      <c r="E20" s="94">
        <f t="shared" ref="E20:E26" si="5">F20-D20</f>
        <v>33.787393782302786</v>
      </c>
      <c r="F20" s="94">
        <f t="shared" si="2"/>
        <v>61.961493782302789</v>
      </c>
      <c r="G20" s="94">
        <f t="shared" si="1"/>
        <v>7650.0491248707895</v>
      </c>
      <c r="K20" s="96"/>
      <c r="L20" s="96"/>
      <c r="M20" s="97"/>
      <c r="N20" s="97"/>
      <c r="O20" s="97"/>
      <c r="P20" s="98"/>
    </row>
    <row r="21" spans="1:16" x14ac:dyDescent="0.35">
      <c r="A21" s="93">
        <f t="shared" si="3"/>
        <v>45047</v>
      </c>
      <c r="B21" s="85">
        <v>5</v>
      </c>
      <c r="C21" s="83">
        <f t="shared" si="4"/>
        <v>7650.0491248707895</v>
      </c>
      <c r="D21" s="94">
        <f t="shared" si="0"/>
        <v>28.0502</v>
      </c>
      <c r="E21" s="94">
        <f t="shared" si="5"/>
        <v>33.911293782302792</v>
      </c>
      <c r="F21" s="94">
        <f t="shared" si="2"/>
        <v>61.961493782302789</v>
      </c>
      <c r="G21" s="94">
        <f t="shared" si="1"/>
        <v>7616.1378310884866</v>
      </c>
      <c r="K21" s="96"/>
      <c r="L21" s="96"/>
      <c r="M21" s="97"/>
      <c r="N21" s="97"/>
      <c r="O21" s="97"/>
      <c r="P21" s="98"/>
    </row>
    <row r="22" spans="1:16" x14ac:dyDescent="0.35">
      <c r="A22" s="93">
        <f t="shared" si="3"/>
        <v>45078</v>
      </c>
      <c r="B22" s="85">
        <v>6</v>
      </c>
      <c r="C22" s="83">
        <f t="shared" si="4"/>
        <v>7616.1378310884866</v>
      </c>
      <c r="D22" s="94">
        <f t="shared" si="0"/>
        <v>27.925799999999999</v>
      </c>
      <c r="E22" s="94">
        <f t="shared" si="5"/>
        <v>34.035693782302786</v>
      </c>
      <c r="F22" s="94">
        <f t="shared" si="2"/>
        <v>61.961493782302789</v>
      </c>
      <c r="G22" s="94">
        <f t="shared" si="1"/>
        <v>7582.102137306184</v>
      </c>
      <c r="K22" s="96"/>
      <c r="L22" s="96"/>
      <c r="M22" s="97"/>
      <c r="N22" s="97"/>
      <c r="O22" s="97"/>
      <c r="P22" s="98"/>
    </row>
    <row r="23" spans="1:16" x14ac:dyDescent="0.35">
      <c r="A23" s="93">
        <f t="shared" si="3"/>
        <v>45108</v>
      </c>
      <c r="B23" s="85">
        <v>7</v>
      </c>
      <c r="C23" s="83">
        <f t="shared" si="4"/>
        <v>7582.102137306184</v>
      </c>
      <c r="D23" s="94">
        <f t="shared" si="0"/>
        <v>27.800999999999998</v>
      </c>
      <c r="E23" s="94">
        <f t="shared" si="5"/>
        <v>34.160493782302794</v>
      </c>
      <c r="F23" s="94">
        <f t="shared" si="2"/>
        <v>61.961493782302789</v>
      </c>
      <c r="G23" s="94">
        <f t="shared" si="1"/>
        <v>7547.9416435238809</v>
      </c>
      <c r="N23" s="97"/>
      <c r="O23" s="97"/>
      <c r="P23" s="98"/>
    </row>
    <row r="24" spans="1:16" x14ac:dyDescent="0.35">
      <c r="A24" s="93">
        <f>EDATE(A23,1)</f>
        <v>45139</v>
      </c>
      <c r="B24" s="85">
        <v>8</v>
      </c>
      <c r="C24" s="83">
        <f t="shared" si="4"/>
        <v>7547.9416435238809</v>
      </c>
      <c r="D24" s="94">
        <f t="shared" si="0"/>
        <v>27.675799999999999</v>
      </c>
      <c r="E24" s="94">
        <f t="shared" si="5"/>
        <v>34.285693782302786</v>
      </c>
      <c r="F24" s="94">
        <f t="shared" si="2"/>
        <v>61.961493782302789</v>
      </c>
      <c r="G24" s="94">
        <f t="shared" si="1"/>
        <v>7513.6559497415783</v>
      </c>
      <c r="N24" s="97"/>
      <c r="O24" s="97"/>
      <c r="P24" s="98"/>
    </row>
    <row r="25" spans="1:16" x14ac:dyDescent="0.35">
      <c r="A25" s="93">
        <f t="shared" si="3"/>
        <v>45170</v>
      </c>
      <c r="B25" s="85">
        <v>9</v>
      </c>
      <c r="C25" s="83">
        <f t="shared" si="4"/>
        <v>7513.6559497415783</v>
      </c>
      <c r="D25" s="94">
        <f t="shared" si="0"/>
        <v>27.5501</v>
      </c>
      <c r="E25" s="94">
        <f t="shared" si="5"/>
        <v>34.411393782302788</v>
      </c>
      <c r="F25" s="94">
        <f t="shared" si="2"/>
        <v>61.961493782302789</v>
      </c>
      <c r="G25" s="94">
        <f t="shared" si="1"/>
        <v>7479.2445559592752</v>
      </c>
      <c r="N25" s="97"/>
      <c r="O25" s="97"/>
      <c r="P25" s="98"/>
    </row>
    <row r="26" spans="1:16" x14ac:dyDescent="0.35">
      <c r="A26" s="93">
        <f t="shared" si="3"/>
        <v>45200</v>
      </c>
      <c r="B26" s="85">
        <v>10</v>
      </c>
      <c r="C26" s="83">
        <f t="shared" si="4"/>
        <v>7479.2445559592752</v>
      </c>
      <c r="D26" s="94">
        <f t="shared" si="0"/>
        <v>27.4239</v>
      </c>
      <c r="E26" s="94">
        <f t="shared" si="5"/>
        <v>34.537593782302793</v>
      </c>
      <c r="F26" s="94">
        <f t="shared" si="2"/>
        <v>61.961493782302789</v>
      </c>
      <c r="G26" s="94">
        <f t="shared" si="1"/>
        <v>7444.7069621769724</v>
      </c>
      <c r="N26" s="97"/>
      <c r="O26" s="97"/>
      <c r="P26" s="98"/>
    </row>
    <row r="27" spans="1:16" x14ac:dyDescent="0.35">
      <c r="A27" s="93">
        <f t="shared" si="3"/>
        <v>45231</v>
      </c>
      <c r="B27" s="85">
        <v>11</v>
      </c>
      <c r="C27" s="83">
        <f t="shared" ref="C27:C40" si="6">G26</f>
        <v>7444.7069621769724</v>
      </c>
      <c r="D27" s="94">
        <f t="shared" si="0"/>
        <v>27.2973</v>
      </c>
      <c r="E27" s="94">
        <f t="shared" ref="E27:E40" si="7">F27-D27</f>
        <v>34.664193782302789</v>
      </c>
      <c r="F27" s="94">
        <f t="shared" si="2"/>
        <v>61.961493782302789</v>
      </c>
      <c r="G27" s="94">
        <f t="shared" ref="G27:G40" si="8">C27-E27</f>
        <v>7410.04276839467</v>
      </c>
    </row>
    <row r="28" spans="1:16" x14ac:dyDescent="0.35">
      <c r="A28" s="93">
        <f t="shared" si="3"/>
        <v>45261</v>
      </c>
      <c r="B28" s="85">
        <v>12</v>
      </c>
      <c r="C28" s="83">
        <f t="shared" si="6"/>
        <v>7410.04276839467</v>
      </c>
      <c r="D28" s="94">
        <f t="shared" si="0"/>
        <v>27.170200000000001</v>
      </c>
      <c r="E28" s="94">
        <f t="shared" si="7"/>
        <v>34.791293782302787</v>
      </c>
      <c r="F28" s="94">
        <f t="shared" si="2"/>
        <v>61.961493782302789</v>
      </c>
      <c r="G28" s="94">
        <f t="shared" si="8"/>
        <v>7375.251474612367</v>
      </c>
    </row>
    <row r="29" spans="1:16" x14ac:dyDescent="0.35">
      <c r="A29" s="93">
        <f t="shared" si="3"/>
        <v>45292</v>
      </c>
      <c r="B29" s="85">
        <v>13</v>
      </c>
      <c r="C29" s="83">
        <f t="shared" si="6"/>
        <v>7375.251474612367</v>
      </c>
      <c r="D29" s="94">
        <f t="shared" si="0"/>
        <v>27.0426</v>
      </c>
      <c r="E29" s="94">
        <f t="shared" si="7"/>
        <v>34.918893782302789</v>
      </c>
      <c r="F29" s="94">
        <f t="shared" si="2"/>
        <v>61.961493782302789</v>
      </c>
      <c r="G29" s="94">
        <f t="shared" si="8"/>
        <v>7340.3325808300642</v>
      </c>
    </row>
    <row r="30" spans="1:16" x14ac:dyDescent="0.35">
      <c r="A30" s="93">
        <f t="shared" si="3"/>
        <v>45323</v>
      </c>
      <c r="B30" s="85">
        <v>14</v>
      </c>
      <c r="C30" s="83">
        <f t="shared" si="6"/>
        <v>7340.3325808300642</v>
      </c>
      <c r="D30" s="94">
        <f t="shared" si="0"/>
        <v>26.9146</v>
      </c>
      <c r="E30" s="94">
        <f t="shared" si="7"/>
        <v>35.046893782302789</v>
      </c>
      <c r="F30" s="94">
        <f t="shared" si="2"/>
        <v>61.961493782302789</v>
      </c>
      <c r="G30" s="94">
        <f t="shared" si="8"/>
        <v>7305.2856870477617</v>
      </c>
    </row>
    <row r="31" spans="1:16" x14ac:dyDescent="0.35">
      <c r="A31" s="93">
        <f t="shared" si="3"/>
        <v>45352</v>
      </c>
      <c r="B31" s="85">
        <v>15</v>
      </c>
      <c r="C31" s="83">
        <f t="shared" si="6"/>
        <v>7305.2856870477617</v>
      </c>
      <c r="D31" s="94">
        <f t="shared" si="0"/>
        <v>26.786000000000001</v>
      </c>
      <c r="E31" s="94">
        <f t="shared" si="7"/>
        <v>35.175493782302787</v>
      </c>
      <c r="F31" s="94">
        <f t="shared" si="2"/>
        <v>61.961493782302789</v>
      </c>
      <c r="G31" s="94">
        <f t="shared" si="8"/>
        <v>7270.1101932654592</v>
      </c>
    </row>
    <row r="32" spans="1:16" x14ac:dyDescent="0.35">
      <c r="A32" s="93">
        <f t="shared" si="3"/>
        <v>45383</v>
      </c>
      <c r="B32" s="85">
        <v>16</v>
      </c>
      <c r="C32" s="83">
        <f t="shared" si="6"/>
        <v>7270.1101932654592</v>
      </c>
      <c r="D32" s="94">
        <f t="shared" si="0"/>
        <v>26.6571</v>
      </c>
      <c r="E32" s="94">
        <f t="shared" si="7"/>
        <v>35.304393782302789</v>
      </c>
      <c r="F32" s="94">
        <f t="shared" si="2"/>
        <v>61.961493782302789</v>
      </c>
      <c r="G32" s="94">
        <f t="shared" si="8"/>
        <v>7234.8057994831561</v>
      </c>
    </row>
    <row r="33" spans="1:7" x14ac:dyDescent="0.35">
      <c r="A33" s="93">
        <f t="shared" si="3"/>
        <v>45413</v>
      </c>
      <c r="B33" s="85">
        <v>17</v>
      </c>
      <c r="C33" s="83">
        <f t="shared" si="6"/>
        <v>7234.8057994831561</v>
      </c>
      <c r="D33" s="94">
        <f t="shared" si="0"/>
        <v>26.5276</v>
      </c>
      <c r="E33" s="94">
        <f t="shared" si="7"/>
        <v>35.433893782302789</v>
      </c>
      <c r="F33" s="94">
        <f t="shared" si="2"/>
        <v>61.961493782302789</v>
      </c>
      <c r="G33" s="94">
        <f t="shared" si="8"/>
        <v>7199.3719057008529</v>
      </c>
    </row>
    <row r="34" spans="1:7" x14ac:dyDescent="0.35">
      <c r="A34" s="93">
        <f t="shared" si="3"/>
        <v>45444</v>
      </c>
      <c r="B34" s="85">
        <v>18</v>
      </c>
      <c r="C34" s="83">
        <f t="shared" si="6"/>
        <v>7199.3719057008529</v>
      </c>
      <c r="D34" s="94">
        <f t="shared" si="0"/>
        <v>26.3977</v>
      </c>
      <c r="E34" s="94">
        <f t="shared" si="7"/>
        <v>35.563793782302788</v>
      </c>
      <c r="F34" s="94">
        <f t="shared" si="2"/>
        <v>61.961493782302789</v>
      </c>
      <c r="G34" s="94">
        <f t="shared" si="8"/>
        <v>7163.8081119185499</v>
      </c>
    </row>
    <row r="35" spans="1:7" x14ac:dyDescent="0.35">
      <c r="A35" s="93">
        <f t="shared" si="3"/>
        <v>45474</v>
      </c>
      <c r="B35" s="85">
        <v>19</v>
      </c>
      <c r="C35" s="83">
        <f t="shared" si="6"/>
        <v>7163.8081119185499</v>
      </c>
      <c r="D35" s="94">
        <f t="shared" si="0"/>
        <v>26.267299999999999</v>
      </c>
      <c r="E35" s="94">
        <f t="shared" si="7"/>
        <v>35.69419378230279</v>
      </c>
      <c r="F35" s="94">
        <f t="shared" si="2"/>
        <v>61.961493782302789</v>
      </c>
      <c r="G35" s="94">
        <f t="shared" si="8"/>
        <v>7128.1139181362469</v>
      </c>
    </row>
    <row r="36" spans="1:7" x14ac:dyDescent="0.35">
      <c r="A36" s="93">
        <f t="shared" si="3"/>
        <v>45505</v>
      </c>
      <c r="B36" s="85">
        <v>20</v>
      </c>
      <c r="C36" s="83">
        <f t="shared" si="6"/>
        <v>7128.1139181362469</v>
      </c>
      <c r="D36" s="94">
        <f t="shared" si="0"/>
        <v>26.136399999999998</v>
      </c>
      <c r="E36" s="94">
        <f t="shared" si="7"/>
        <v>35.825093782302787</v>
      </c>
      <c r="F36" s="94">
        <f t="shared" si="2"/>
        <v>61.961493782302789</v>
      </c>
      <c r="G36" s="94">
        <f t="shared" si="8"/>
        <v>7092.2888243539437</v>
      </c>
    </row>
    <row r="37" spans="1:7" x14ac:dyDescent="0.35">
      <c r="A37" s="93">
        <f t="shared" si="3"/>
        <v>45536</v>
      </c>
      <c r="B37" s="85">
        <v>21</v>
      </c>
      <c r="C37" s="83">
        <f t="shared" si="6"/>
        <v>7092.2888243539437</v>
      </c>
      <c r="D37" s="94">
        <f t="shared" si="0"/>
        <v>26.005099999999999</v>
      </c>
      <c r="E37" s="94">
        <f t="shared" si="7"/>
        <v>35.95639378230279</v>
      </c>
      <c r="F37" s="94">
        <f t="shared" si="2"/>
        <v>61.961493782302789</v>
      </c>
      <c r="G37" s="94">
        <f t="shared" si="8"/>
        <v>7056.3324305716405</v>
      </c>
    </row>
    <row r="38" spans="1:7" x14ac:dyDescent="0.35">
      <c r="A38" s="93">
        <f t="shared" si="3"/>
        <v>45566</v>
      </c>
      <c r="B38" s="85">
        <v>22</v>
      </c>
      <c r="C38" s="83">
        <f t="shared" si="6"/>
        <v>7056.3324305716405</v>
      </c>
      <c r="D38" s="94">
        <f t="shared" si="0"/>
        <v>25.873200000000001</v>
      </c>
      <c r="E38" s="94">
        <f t="shared" si="7"/>
        <v>36.088293782302785</v>
      </c>
      <c r="F38" s="94">
        <f t="shared" si="2"/>
        <v>61.961493782302789</v>
      </c>
      <c r="G38" s="94">
        <f t="shared" si="8"/>
        <v>7020.244136789338</v>
      </c>
    </row>
    <row r="39" spans="1:7" x14ac:dyDescent="0.35">
      <c r="A39" s="93">
        <f t="shared" si="3"/>
        <v>45597</v>
      </c>
      <c r="B39" s="85">
        <v>23</v>
      </c>
      <c r="C39" s="83">
        <f t="shared" si="6"/>
        <v>7020.244136789338</v>
      </c>
      <c r="D39" s="94">
        <f t="shared" si="0"/>
        <v>25.7409</v>
      </c>
      <c r="E39" s="94">
        <f t="shared" si="7"/>
        <v>36.220593782302785</v>
      </c>
      <c r="F39" s="94">
        <f t="shared" si="2"/>
        <v>61.961493782302789</v>
      </c>
      <c r="G39" s="94">
        <f t="shared" si="8"/>
        <v>6984.0235430070352</v>
      </c>
    </row>
    <row r="40" spans="1:7" x14ac:dyDescent="0.35">
      <c r="A40" s="93">
        <f t="shared" si="3"/>
        <v>45627</v>
      </c>
      <c r="B40" s="85">
        <v>24</v>
      </c>
      <c r="C40" s="83">
        <f t="shared" si="6"/>
        <v>6984.0235430070352</v>
      </c>
      <c r="D40" s="94">
        <f t="shared" si="0"/>
        <v>25.6081</v>
      </c>
      <c r="E40" s="94">
        <f t="shared" si="7"/>
        <v>36.353393782302788</v>
      </c>
      <c r="F40" s="94">
        <f t="shared" si="2"/>
        <v>61.961493782302789</v>
      </c>
      <c r="G40" s="94">
        <f t="shared" si="8"/>
        <v>6947.6701492247321</v>
      </c>
    </row>
    <row r="41" spans="1:7" x14ac:dyDescent="0.35">
      <c r="A41" s="93"/>
      <c r="B41" s="85"/>
      <c r="C41" s="83"/>
      <c r="D41" s="94"/>
      <c r="E41" s="94"/>
      <c r="F41" s="94"/>
      <c r="G41" s="94"/>
    </row>
    <row r="42" spans="1:7" x14ac:dyDescent="0.35">
      <c r="A42" s="93"/>
      <c r="B42" s="85"/>
      <c r="C42" s="83"/>
      <c r="D42" s="94"/>
      <c r="E42" s="94"/>
      <c r="F42" s="94"/>
      <c r="G42" s="94"/>
    </row>
    <row r="43" spans="1:7" x14ac:dyDescent="0.35">
      <c r="A43" s="93"/>
      <c r="B43" s="85"/>
      <c r="C43" s="83"/>
      <c r="D43" s="94"/>
      <c r="E43" s="94"/>
      <c r="F43" s="94"/>
      <c r="G43" s="94"/>
    </row>
    <row r="44" spans="1:7" x14ac:dyDescent="0.35">
      <c r="A44" s="93"/>
      <c r="B44" s="85"/>
      <c r="C44" s="83"/>
      <c r="D44" s="94"/>
      <c r="E44" s="94"/>
      <c r="F44" s="94"/>
      <c r="G44" s="94"/>
    </row>
    <row r="45" spans="1:7" x14ac:dyDescent="0.35">
      <c r="A45" s="93"/>
      <c r="B45" s="85"/>
      <c r="C45" s="83"/>
      <c r="D45" s="94"/>
      <c r="E45" s="94"/>
      <c r="F45" s="94"/>
      <c r="G45" s="94"/>
    </row>
    <row r="46" spans="1:7" x14ac:dyDescent="0.35">
      <c r="A46" s="93"/>
      <c r="B46" s="85"/>
      <c r="C46" s="83"/>
      <c r="D46" s="94"/>
      <c r="E46" s="94"/>
      <c r="F46" s="94"/>
      <c r="G46" s="94"/>
    </row>
    <row r="47" spans="1:7" x14ac:dyDescent="0.35">
      <c r="A47" s="93"/>
      <c r="B47" s="85"/>
      <c r="C47" s="83"/>
      <c r="D47" s="94"/>
      <c r="E47" s="94"/>
      <c r="F47" s="94"/>
      <c r="G47" s="94"/>
    </row>
    <row r="48" spans="1:7" x14ac:dyDescent="0.35">
      <c r="A48" s="93"/>
      <c r="B48" s="85"/>
      <c r="C48" s="83"/>
      <c r="D48" s="94"/>
      <c r="E48" s="94"/>
      <c r="F48" s="94"/>
      <c r="G48" s="94"/>
    </row>
    <row r="49" spans="1:7" x14ac:dyDescent="0.35">
      <c r="A49" s="93"/>
      <c r="B49" s="85"/>
      <c r="C49" s="83"/>
      <c r="D49" s="94"/>
      <c r="E49" s="94"/>
      <c r="F49" s="94"/>
      <c r="G49" s="94"/>
    </row>
    <row r="50" spans="1:7" x14ac:dyDescent="0.35">
      <c r="A50" s="93"/>
      <c r="B50" s="85"/>
      <c r="C50" s="83"/>
      <c r="D50" s="94"/>
      <c r="E50" s="94"/>
      <c r="F50" s="94"/>
      <c r="G50" s="94"/>
    </row>
    <row r="51" spans="1:7" x14ac:dyDescent="0.35">
      <c r="A51" s="93"/>
      <c r="B51" s="85"/>
      <c r="C51" s="83"/>
      <c r="D51" s="94"/>
      <c r="E51" s="94"/>
      <c r="F51" s="94"/>
      <c r="G51" s="94"/>
    </row>
    <row r="52" spans="1:7" x14ac:dyDescent="0.35">
      <c r="A52" s="93"/>
      <c r="B52" s="85"/>
      <c r="C52" s="83"/>
      <c r="D52" s="94"/>
      <c r="E52" s="94"/>
      <c r="F52" s="94"/>
      <c r="G52" s="94"/>
    </row>
    <row r="53" spans="1:7" x14ac:dyDescent="0.35">
      <c r="A53" s="93"/>
      <c r="B53" s="85"/>
      <c r="C53" s="83"/>
      <c r="D53" s="94"/>
      <c r="E53" s="94"/>
      <c r="F53" s="94"/>
      <c r="G53" s="94"/>
    </row>
    <row r="54" spans="1:7" x14ac:dyDescent="0.35">
      <c r="A54" s="93"/>
      <c r="B54" s="85"/>
      <c r="C54" s="83"/>
      <c r="D54" s="94"/>
      <c r="E54" s="94"/>
      <c r="F54" s="94"/>
      <c r="G54" s="94"/>
    </row>
    <row r="55" spans="1:7" x14ac:dyDescent="0.35">
      <c r="A55" s="93"/>
      <c r="B55" s="85"/>
      <c r="C55" s="83"/>
      <c r="D55" s="94"/>
      <c r="E55" s="94"/>
      <c r="F55" s="94"/>
      <c r="G55" s="94"/>
    </row>
    <row r="56" spans="1:7" x14ac:dyDescent="0.35">
      <c r="A56" s="93"/>
      <c r="B56" s="85"/>
      <c r="C56" s="83"/>
      <c r="D56" s="94"/>
      <c r="E56" s="94"/>
      <c r="F56" s="94"/>
      <c r="G56" s="94"/>
    </row>
    <row r="57" spans="1:7" x14ac:dyDescent="0.35">
      <c r="A57" s="93"/>
      <c r="B57" s="85"/>
      <c r="C57" s="83"/>
      <c r="D57" s="94"/>
      <c r="E57" s="94"/>
      <c r="F57" s="94"/>
      <c r="G57" s="94"/>
    </row>
    <row r="58" spans="1:7" x14ac:dyDescent="0.35">
      <c r="A58" s="93"/>
      <c r="B58" s="85"/>
      <c r="C58" s="83"/>
      <c r="D58" s="94"/>
      <c r="E58" s="94"/>
      <c r="F58" s="94"/>
      <c r="G58" s="94"/>
    </row>
    <row r="59" spans="1:7" x14ac:dyDescent="0.35">
      <c r="A59" s="93"/>
      <c r="B59" s="85"/>
      <c r="C59" s="83"/>
      <c r="D59" s="94"/>
      <c r="E59" s="94"/>
      <c r="F59" s="94"/>
      <c r="G59" s="94"/>
    </row>
    <row r="60" spans="1:7" x14ac:dyDescent="0.35">
      <c r="A60" s="93"/>
      <c r="B60" s="85"/>
      <c r="C60" s="83"/>
      <c r="D60" s="94"/>
      <c r="E60" s="94"/>
      <c r="F60" s="94"/>
      <c r="G60" s="94"/>
    </row>
    <row r="61" spans="1:7" x14ac:dyDescent="0.35">
      <c r="A61" s="93"/>
      <c r="B61" s="85"/>
      <c r="C61" s="83"/>
      <c r="D61" s="94"/>
      <c r="E61" s="94"/>
      <c r="F61" s="94"/>
      <c r="G61" s="94"/>
    </row>
    <row r="62" spans="1:7" x14ac:dyDescent="0.35">
      <c r="A62" s="93"/>
      <c r="B62" s="85"/>
      <c r="C62" s="83"/>
      <c r="D62" s="94"/>
      <c r="E62" s="94"/>
      <c r="F62" s="94"/>
      <c r="G62" s="94"/>
    </row>
    <row r="63" spans="1:7" x14ac:dyDescent="0.35">
      <c r="A63" s="93"/>
      <c r="B63" s="85"/>
      <c r="C63" s="83"/>
      <c r="D63" s="94"/>
      <c r="E63" s="94"/>
      <c r="F63" s="94"/>
      <c r="G63" s="94"/>
    </row>
    <row r="64" spans="1:7" x14ac:dyDescent="0.35">
      <c r="A64" s="93"/>
      <c r="B64" s="85"/>
      <c r="C64" s="83"/>
      <c r="D64" s="94"/>
      <c r="E64" s="94"/>
      <c r="F64" s="94"/>
      <c r="G64" s="94"/>
    </row>
    <row r="65" spans="1:7" x14ac:dyDescent="0.35">
      <c r="A65" s="93"/>
      <c r="B65" s="85"/>
      <c r="C65" s="83"/>
      <c r="D65" s="94"/>
      <c r="E65" s="94"/>
      <c r="F65" s="94"/>
      <c r="G65" s="94"/>
    </row>
    <row r="66" spans="1:7" x14ac:dyDescent="0.35">
      <c r="A66" s="93"/>
      <c r="B66" s="85"/>
      <c r="C66" s="83"/>
      <c r="D66" s="94"/>
      <c r="E66" s="94"/>
      <c r="F66" s="94"/>
      <c r="G66" s="94"/>
    </row>
    <row r="67" spans="1:7" x14ac:dyDescent="0.35">
      <c r="A67" s="93"/>
      <c r="B67" s="85"/>
      <c r="C67" s="83"/>
      <c r="D67" s="94"/>
      <c r="E67" s="94"/>
      <c r="F67" s="94"/>
      <c r="G67" s="94"/>
    </row>
    <row r="68" spans="1:7" x14ac:dyDescent="0.35">
      <c r="A68" s="93"/>
      <c r="B68" s="85"/>
      <c r="C68" s="83"/>
      <c r="D68" s="94"/>
      <c r="E68" s="94"/>
      <c r="F68" s="94"/>
      <c r="G68" s="94"/>
    </row>
    <row r="69" spans="1:7" x14ac:dyDescent="0.35">
      <c r="A69" s="93"/>
      <c r="B69" s="85"/>
      <c r="C69" s="83"/>
      <c r="D69" s="94"/>
      <c r="E69" s="94"/>
      <c r="F69" s="94"/>
      <c r="G69" s="94"/>
    </row>
    <row r="70" spans="1:7" x14ac:dyDescent="0.35">
      <c r="A70" s="93"/>
      <c r="B70" s="85"/>
      <c r="C70" s="83"/>
      <c r="D70" s="94"/>
      <c r="E70" s="94"/>
      <c r="F70" s="94"/>
      <c r="G70" s="94"/>
    </row>
    <row r="71" spans="1:7" x14ac:dyDescent="0.35">
      <c r="A71" s="93"/>
      <c r="B71" s="85"/>
      <c r="C71" s="83"/>
      <c r="D71" s="94"/>
      <c r="E71" s="94"/>
      <c r="F71" s="94"/>
      <c r="G71" s="94"/>
    </row>
    <row r="72" spans="1:7" x14ac:dyDescent="0.35">
      <c r="A72" s="93"/>
      <c r="B72" s="85"/>
      <c r="C72" s="83"/>
      <c r="D72" s="94"/>
      <c r="E72" s="94"/>
      <c r="F72" s="94"/>
      <c r="G72" s="94"/>
    </row>
    <row r="73" spans="1:7" x14ac:dyDescent="0.35">
      <c r="A73" s="93"/>
      <c r="B73" s="85"/>
      <c r="C73" s="83"/>
      <c r="D73" s="94"/>
      <c r="E73" s="94"/>
      <c r="F73" s="94"/>
      <c r="G73" s="94"/>
    </row>
    <row r="74" spans="1:7" x14ac:dyDescent="0.35">
      <c r="A74" s="93"/>
      <c r="B74" s="85"/>
      <c r="C74" s="83"/>
      <c r="D74" s="94"/>
      <c r="E74" s="94"/>
      <c r="F74" s="94"/>
      <c r="G74" s="94"/>
    </row>
    <row r="75" spans="1:7" x14ac:dyDescent="0.35">
      <c r="A75" s="93"/>
      <c r="B75" s="85"/>
      <c r="C75" s="83"/>
      <c r="D75" s="94"/>
      <c r="E75" s="94"/>
      <c r="F75" s="94"/>
      <c r="G75" s="94"/>
    </row>
    <row r="76" spans="1:7" x14ac:dyDescent="0.35">
      <c r="A76" s="93"/>
      <c r="B76" s="85"/>
      <c r="C76" s="83"/>
      <c r="D76" s="94"/>
      <c r="E76" s="94"/>
      <c r="F76" s="94"/>
      <c r="G76" s="94"/>
    </row>
    <row r="77" spans="1:7" x14ac:dyDescent="0.35">
      <c r="A77" s="93"/>
      <c r="B77" s="85"/>
      <c r="C77" s="83"/>
      <c r="D77" s="94"/>
      <c r="E77" s="94"/>
      <c r="F77" s="94"/>
      <c r="G77" s="94"/>
    </row>
    <row r="78" spans="1:7" x14ac:dyDescent="0.35">
      <c r="A78" s="93"/>
      <c r="B78" s="85"/>
      <c r="C78" s="83"/>
      <c r="D78" s="94"/>
      <c r="E78" s="94"/>
      <c r="F78" s="94"/>
      <c r="G78" s="94"/>
    </row>
    <row r="79" spans="1:7" x14ac:dyDescent="0.35">
      <c r="A79" s="93"/>
      <c r="B79" s="85"/>
      <c r="C79" s="83"/>
      <c r="D79" s="94"/>
      <c r="E79" s="94"/>
      <c r="F79" s="94"/>
      <c r="G79" s="94"/>
    </row>
    <row r="80" spans="1:7" x14ac:dyDescent="0.35">
      <c r="A80" s="93"/>
      <c r="B80" s="85"/>
      <c r="C80" s="83"/>
      <c r="D80" s="94"/>
      <c r="E80" s="94"/>
      <c r="F80" s="94"/>
      <c r="G80" s="94"/>
    </row>
    <row r="81" spans="1:7" x14ac:dyDescent="0.35">
      <c r="A81" s="93"/>
      <c r="B81" s="85"/>
      <c r="C81" s="83"/>
      <c r="D81" s="94"/>
      <c r="E81" s="94"/>
      <c r="F81" s="94"/>
      <c r="G81" s="94"/>
    </row>
    <row r="82" spans="1:7" x14ac:dyDescent="0.35">
      <c r="A82" s="93"/>
      <c r="B82" s="85"/>
      <c r="C82" s="83"/>
      <c r="D82" s="94"/>
      <c r="E82" s="94"/>
      <c r="F82" s="94"/>
      <c r="G82" s="94"/>
    </row>
    <row r="83" spans="1:7" x14ac:dyDescent="0.35">
      <c r="A83" s="93"/>
      <c r="B83" s="85"/>
      <c r="C83" s="83"/>
      <c r="D83" s="94"/>
      <c r="E83" s="94"/>
      <c r="F83" s="94"/>
      <c r="G83" s="94"/>
    </row>
    <row r="84" spans="1:7" x14ac:dyDescent="0.35">
      <c r="A84" s="93"/>
      <c r="B84" s="85"/>
      <c r="C84" s="83"/>
      <c r="D84" s="94"/>
      <c r="E84" s="94"/>
      <c r="F84" s="94"/>
      <c r="G84" s="94"/>
    </row>
    <row r="85" spans="1:7" x14ac:dyDescent="0.35">
      <c r="A85" s="93"/>
      <c r="B85" s="85"/>
      <c r="C85" s="83"/>
      <c r="D85" s="94"/>
      <c r="E85" s="94"/>
      <c r="F85" s="94"/>
      <c r="G85" s="94"/>
    </row>
    <row r="86" spans="1:7" x14ac:dyDescent="0.35">
      <c r="A86" s="93"/>
      <c r="B86" s="85"/>
      <c r="C86" s="83"/>
      <c r="D86" s="94"/>
      <c r="E86" s="94"/>
      <c r="F86" s="94"/>
      <c r="G86" s="94"/>
    </row>
    <row r="87" spans="1:7" x14ac:dyDescent="0.35">
      <c r="A87" s="93"/>
      <c r="B87" s="85"/>
      <c r="C87" s="83"/>
      <c r="D87" s="94"/>
      <c r="E87" s="94"/>
      <c r="F87" s="94"/>
      <c r="G87" s="94"/>
    </row>
    <row r="88" spans="1:7" x14ac:dyDescent="0.35">
      <c r="A88" s="93"/>
      <c r="B88" s="85"/>
      <c r="C88" s="83"/>
      <c r="D88" s="94"/>
      <c r="E88" s="94"/>
      <c r="F88" s="94"/>
      <c r="G88" s="94"/>
    </row>
    <row r="89" spans="1:7" x14ac:dyDescent="0.35">
      <c r="A89" s="93"/>
      <c r="B89" s="85"/>
      <c r="C89" s="83"/>
      <c r="D89" s="94"/>
      <c r="E89" s="94"/>
      <c r="F89" s="94"/>
      <c r="G89" s="94"/>
    </row>
    <row r="90" spans="1:7" x14ac:dyDescent="0.35">
      <c r="A90" s="93"/>
      <c r="B90" s="85"/>
      <c r="C90" s="83"/>
      <c r="D90" s="94"/>
      <c r="E90" s="94"/>
      <c r="F90" s="94"/>
      <c r="G90" s="94"/>
    </row>
    <row r="91" spans="1:7" x14ac:dyDescent="0.35">
      <c r="A91" s="93"/>
      <c r="B91" s="85"/>
      <c r="C91" s="83"/>
      <c r="D91" s="94"/>
      <c r="E91" s="94"/>
      <c r="F91" s="94"/>
      <c r="G91" s="94"/>
    </row>
    <row r="92" spans="1:7" x14ac:dyDescent="0.35">
      <c r="A92" s="93"/>
      <c r="B92" s="85"/>
      <c r="C92" s="83"/>
      <c r="D92" s="94"/>
      <c r="E92" s="94"/>
      <c r="F92" s="94"/>
      <c r="G92" s="94"/>
    </row>
    <row r="93" spans="1:7" x14ac:dyDescent="0.35">
      <c r="A93" s="93"/>
      <c r="B93" s="85"/>
      <c r="C93" s="83"/>
      <c r="D93" s="94"/>
      <c r="E93" s="94"/>
      <c r="F93" s="94"/>
      <c r="G93" s="94"/>
    </row>
    <row r="94" spans="1:7" x14ac:dyDescent="0.35">
      <c r="A94" s="93"/>
      <c r="B94" s="85"/>
      <c r="C94" s="83"/>
      <c r="D94" s="94"/>
      <c r="E94" s="94"/>
      <c r="F94" s="94"/>
      <c r="G94" s="94"/>
    </row>
    <row r="95" spans="1:7" x14ac:dyDescent="0.35">
      <c r="A95" s="93"/>
      <c r="B95" s="85"/>
      <c r="C95" s="83"/>
      <c r="D95" s="94"/>
      <c r="E95" s="94"/>
      <c r="F95" s="94"/>
      <c r="G95" s="94"/>
    </row>
    <row r="96" spans="1:7" x14ac:dyDescent="0.35">
      <c r="A96" s="93"/>
      <c r="B96" s="85"/>
      <c r="C96" s="83"/>
      <c r="D96" s="94"/>
      <c r="E96" s="94"/>
      <c r="F96" s="94"/>
      <c r="G96" s="94"/>
    </row>
    <row r="97" spans="1:7" x14ac:dyDescent="0.35">
      <c r="A97" s="93"/>
      <c r="B97" s="85"/>
      <c r="C97" s="83"/>
      <c r="D97" s="94"/>
      <c r="E97" s="94"/>
      <c r="F97" s="94"/>
      <c r="G97" s="94"/>
    </row>
    <row r="98" spans="1:7" x14ac:dyDescent="0.35">
      <c r="A98" s="93"/>
      <c r="B98" s="85"/>
      <c r="C98" s="83"/>
      <c r="D98" s="94"/>
      <c r="E98" s="94"/>
      <c r="F98" s="94"/>
      <c r="G98" s="94"/>
    </row>
    <row r="99" spans="1:7" x14ac:dyDescent="0.35">
      <c r="A99" s="93"/>
      <c r="B99" s="85"/>
      <c r="C99" s="83"/>
      <c r="D99" s="94"/>
      <c r="E99" s="94"/>
      <c r="F99" s="94"/>
      <c r="G99" s="94"/>
    </row>
    <row r="100" spans="1:7" x14ac:dyDescent="0.35">
      <c r="A100" s="93"/>
      <c r="B100" s="85"/>
      <c r="C100" s="83"/>
      <c r="D100" s="94"/>
      <c r="E100" s="94"/>
      <c r="F100" s="94"/>
      <c r="G100" s="94"/>
    </row>
    <row r="101" spans="1:7" x14ac:dyDescent="0.35">
      <c r="A101" s="93"/>
      <c r="B101" s="85"/>
      <c r="C101" s="83"/>
      <c r="D101" s="94"/>
      <c r="E101" s="94"/>
      <c r="F101" s="94"/>
      <c r="G101" s="94"/>
    </row>
    <row r="102" spans="1:7" x14ac:dyDescent="0.35">
      <c r="A102" s="93"/>
      <c r="B102" s="85"/>
      <c r="C102" s="83"/>
      <c r="D102" s="94"/>
      <c r="E102" s="94"/>
      <c r="F102" s="94"/>
      <c r="G102" s="94"/>
    </row>
    <row r="103" spans="1:7" x14ac:dyDescent="0.35">
      <c r="A103" s="93"/>
      <c r="B103" s="85"/>
      <c r="C103" s="83"/>
      <c r="D103" s="94"/>
      <c r="E103" s="94"/>
      <c r="F103" s="94"/>
      <c r="G103" s="94"/>
    </row>
    <row r="104" spans="1:7" x14ac:dyDescent="0.35">
      <c r="A104" s="93"/>
      <c r="B104" s="85"/>
      <c r="C104" s="83"/>
      <c r="D104" s="94"/>
      <c r="E104" s="94"/>
      <c r="F104" s="94"/>
      <c r="G104" s="94"/>
    </row>
    <row r="105" spans="1:7" x14ac:dyDescent="0.35">
      <c r="A105" s="93"/>
      <c r="B105" s="85"/>
      <c r="C105" s="83"/>
      <c r="D105" s="94"/>
      <c r="E105" s="94"/>
      <c r="F105" s="94"/>
      <c r="G105" s="94"/>
    </row>
    <row r="106" spans="1:7" x14ac:dyDescent="0.35">
      <c r="A106" s="93"/>
      <c r="B106" s="85"/>
      <c r="C106" s="83"/>
      <c r="D106" s="94"/>
      <c r="E106" s="94"/>
      <c r="F106" s="94"/>
      <c r="G106" s="94"/>
    </row>
    <row r="107" spans="1:7" x14ac:dyDescent="0.35">
      <c r="A107" s="93"/>
      <c r="B107" s="85"/>
      <c r="C107" s="83"/>
      <c r="D107" s="94"/>
      <c r="E107" s="94"/>
      <c r="F107" s="94"/>
      <c r="G107" s="94"/>
    </row>
    <row r="108" spans="1:7" x14ac:dyDescent="0.35">
      <c r="A108" s="93"/>
      <c r="B108" s="85"/>
      <c r="C108" s="83"/>
      <c r="D108" s="94"/>
      <c r="E108" s="94"/>
      <c r="F108" s="94"/>
      <c r="G108" s="94"/>
    </row>
    <row r="109" spans="1:7" x14ac:dyDescent="0.35">
      <c r="A109" s="93"/>
      <c r="B109" s="85"/>
      <c r="C109" s="83"/>
      <c r="D109" s="94"/>
      <c r="E109" s="94"/>
      <c r="F109" s="94"/>
      <c r="G109" s="94"/>
    </row>
    <row r="110" spans="1:7" x14ac:dyDescent="0.35">
      <c r="A110" s="93"/>
      <c r="B110" s="85"/>
      <c r="C110" s="83"/>
      <c r="D110" s="94"/>
      <c r="E110" s="94"/>
      <c r="F110" s="94"/>
      <c r="G110" s="94"/>
    </row>
    <row r="111" spans="1:7" x14ac:dyDescent="0.35">
      <c r="A111" s="93"/>
      <c r="B111" s="85"/>
      <c r="C111" s="83"/>
      <c r="D111" s="94"/>
      <c r="E111" s="94"/>
      <c r="F111" s="94"/>
      <c r="G111" s="94"/>
    </row>
    <row r="112" spans="1:7" x14ac:dyDescent="0.35">
      <c r="A112" s="93"/>
      <c r="B112" s="85"/>
      <c r="C112" s="83"/>
      <c r="D112" s="94"/>
      <c r="E112" s="94"/>
      <c r="F112" s="94"/>
      <c r="G112" s="94"/>
    </row>
    <row r="113" spans="1:7" x14ac:dyDescent="0.35">
      <c r="A113" s="93"/>
      <c r="B113" s="85"/>
      <c r="C113" s="83"/>
      <c r="D113" s="94"/>
      <c r="E113" s="94"/>
      <c r="F113" s="94"/>
      <c r="G113" s="94"/>
    </row>
    <row r="114" spans="1:7" x14ac:dyDescent="0.35">
      <c r="A114" s="93"/>
      <c r="B114" s="85"/>
      <c r="C114" s="83"/>
      <c r="D114" s="94"/>
      <c r="E114" s="94"/>
      <c r="F114" s="94"/>
      <c r="G114" s="94"/>
    </row>
    <row r="115" spans="1:7" x14ac:dyDescent="0.35">
      <c r="A115" s="93"/>
      <c r="B115" s="85"/>
      <c r="C115" s="83"/>
      <c r="D115" s="94"/>
      <c r="E115" s="94"/>
      <c r="F115" s="94"/>
      <c r="G115" s="94"/>
    </row>
    <row r="116" spans="1:7" x14ac:dyDescent="0.35">
      <c r="A116" s="93"/>
      <c r="B116" s="85"/>
      <c r="C116" s="83"/>
      <c r="D116" s="94"/>
      <c r="E116" s="94"/>
      <c r="F116" s="94"/>
      <c r="G116" s="94"/>
    </row>
    <row r="117" spans="1:7" x14ac:dyDescent="0.35">
      <c r="A117" s="93"/>
      <c r="B117" s="85"/>
      <c r="C117" s="83"/>
      <c r="D117" s="94"/>
      <c r="E117" s="94"/>
      <c r="F117" s="94"/>
      <c r="G117" s="94"/>
    </row>
    <row r="118" spans="1:7" x14ac:dyDescent="0.35">
      <c r="A118" s="93"/>
      <c r="B118" s="85"/>
      <c r="C118" s="83"/>
      <c r="D118" s="94"/>
      <c r="E118" s="94"/>
      <c r="F118" s="94"/>
      <c r="G118" s="94"/>
    </row>
    <row r="119" spans="1:7" x14ac:dyDescent="0.35">
      <c r="A119" s="93"/>
      <c r="B119" s="85"/>
      <c r="C119" s="83"/>
      <c r="D119" s="94"/>
      <c r="E119" s="94"/>
      <c r="F119" s="94"/>
      <c r="G119" s="94"/>
    </row>
    <row r="120" spans="1:7" x14ac:dyDescent="0.35">
      <c r="A120" s="93"/>
      <c r="B120" s="85"/>
      <c r="C120" s="83"/>
      <c r="D120" s="94"/>
      <c r="E120" s="94"/>
      <c r="F120" s="94"/>
      <c r="G120" s="94"/>
    </row>
    <row r="121" spans="1:7" x14ac:dyDescent="0.35">
      <c r="A121" s="93"/>
      <c r="B121" s="85"/>
      <c r="C121" s="83"/>
      <c r="D121" s="94"/>
      <c r="E121" s="94"/>
      <c r="F121" s="94"/>
      <c r="G121" s="94"/>
    </row>
    <row r="122" spans="1:7" x14ac:dyDescent="0.35">
      <c r="A122" s="93"/>
      <c r="B122" s="85"/>
      <c r="C122" s="83"/>
      <c r="D122" s="94"/>
      <c r="E122" s="94"/>
      <c r="F122" s="94"/>
      <c r="G122" s="94"/>
    </row>
    <row r="123" spans="1:7" x14ac:dyDescent="0.35">
      <c r="A123" s="93"/>
      <c r="B123" s="85"/>
      <c r="C123" s="83"/>
      <c r="D123" s="94"/>
      <c r="E123" s="94"/>
      <c r="F123" s="94"/>
      <c r="G123" s="94"/>
    </row>
    <row r="124" spans="1:7" x14ac:dyDescent="0.35">
      <c r="A124" s="93"/>
      <c r="B124" s="85"/>
      <c r="C124" s="83"/>
      <c r="D124" s="94"/>
      <c r="E124" s="94"/>
      <c r="F124" s="94"/>
      <c r="G124" s="94"/>
    </row>
    <row r="125" spans="1:7" x14ac:dyDescent="0.35">
      <c r="A125" s="93"/>
      <c r="B125" s="85"/>
      <c r="C125" s="83"/>
      <c r="D125" s="94"/>
      <c r="E125" s="94"/>
      <c r="F125" s="94"/>
      <c r="G125" s="94"/>
    </row>
    <row r="126" spans="1:7" x14ac:dyDescent="0.35">
      <c r="A126" s="93"/>
      <c r="B126" s="85"/>
      <c r="C126" s="83"/>
      <c r="D126" s="94"/>
      <c r="E126" s="94"/>
      <c r="F126" s="94"/>
      <c r="G126" s="94"/>
    </row>
    <row r="127" spans="1:7" x14ac:dyDescent="0.35">
      <c r="A127" s="93"/>
      <c r="B127" s="85"/>
      <c r="C127" s="83"/>
      <c r="D127" s="94"/>
      <c r="E127" s="94"/>
      <c r="F127" s="94"/>
      <c r="G127" s="94"/>
    </row>
    <row r="128" spans="1:7" x14ac:dyDescent="0.35">
      <c r="A128" s="93"/>
      <c r="B128" s="85"/>
      <c r="C128" s="83"/>
      <c r="D128" s="94"/>
      <c r="E128" s="94"/>
      <c r="F128" s="94"/>
      <c r="G128" s="94"/>
    </row>
    <row r="129" spans="1:7" x14ac:dyDescent="0.35">
      <c r="A129" s="93"/>
      <c r="B129" s="85"/>
      <c r="C129" s="83"/>
      <c r="D129" s="94"/>
      <c r="E129" s="94"/>
      <c r="F129" s="94"/>
      <c r="G129" s="94"/>
    </row>
    <row r="130" spans="1:7" x14ac:dyDescent="0.35">
      <c r="A130" s="93"/>
      <c r="B130" s="85"/>
      <c r="C130" s="83"/>
      <c r="D130" s="94"/>
      <c r="E130" s="94"/>
      <c r="F130" s="94"/>
      <c r="G130" s="9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43"/>
  <sheetViews>
    <sheetView zoomScale="85" zoomScaleNormal="85" workbookViewId="0">
      <selection activeCell="G29" sqref="G29"/>
    </sheetView>
  </sheetViews>
  <sheetFormatPr defaultColWidth="9.1796875" defaultRowHeight="14" x14ac:dyDescent="0.3"/>
  <cols>
    <col min="1" max="1" width="5.453125" style="1" customWidth="1"/>
    <col min="2" max="2" width="7.7265625" style="1" customWidth="1"/>
    <col min="3" max="3" width="7.81640625" style="1" customWidth="1"/>
    <col min="4" max="4" width="59" style="1" customWidth="1"/>
    <col min="5" max="5" width="16.453125" style="1" customWidth="1"/>
    <col min="6" max="6" width="16.54296875" style="1" customWidth="1"/>
    <col min="7" max="7" width="22.7265625" style="1" customWidth="1"/>
    <col min="8" max="8" width="23" style="1" customWidth="1"/>
    <col min="9" max="16384" width="9.1796875" style="1"/>
  </cols>
  <sheetData>
    <row r="1" spans="1:8" x14ac:dyDescent="0.3">
      <c r="H1" s="69" t="s">
        <v>58</v>
      </c>
    </row>
    <row r="2" spans="1:8" ht="15" customHeight="1" x14ac:dyDescent="0.3"/>
    <row r="3" spans="1:8" ht="18.75" customHeight="1" x14ac:dyDescent="0.35">
      <c r="A3" s="180" t="s">
        <v>59</v>
      </c>
      <c r="B3" s="180"/>
      <c r="C3" s="180"/>
      <c r="D3" s="180"/>
      <c r="E3" s="180"/>
      <c r="F3" s="180"/>
      <c r="G3" s="180"/>
      <c r="H3" s="180"/>
    </row>
    <row r="4" spans="1:8" ht="16.5" customHeight="1" x14ac:dyDescent="0.3"/>
    <row r="5" spans="1:8" x14ac:dyDescent="0.3">
      <c r="C5" s="4" t="s">
        <v>1</v>
      </c>
      <c r="D5" s="5" t="s">
        <v>60</v>
      </c>
    </row>
    <row r="6" spans="1:8" x14ac:dyDescent="0.3">
      <c r="C6" s="4" t="s">
        <v>2</v>
      </c>
      <c r="D6" s="5" t="s">
        <v>61</v>
      </c>
    </row>
    <row r="8" spans="1:8" ht="14.25" customHeight="1" x14ac:dyDescent="0.3">
      <c r="D8" s="6" t="s">
        <v>62</v>
      </c>
      <c r="E8" s="7">
        <v>100</v>
      </c>
      <c r="F8" s="8" t="s">
        <v>5</v>
      </c>
      <c r="G8" s="9"/>
    </row>
    <row r="9" spans="1:8" ht="14.25" customHeight="1" x14ac:dyDescent="0.3">
      <c r="D9" s="6" t="s">
        <v>7</v>
      </c>
      <c r="E9" s="7">
        <v>1200</v>
      </c>
      <c r="F9" s="8" t="s">
        <v>5</v>
      </c>
      <c r="G9" s="9"/>
    </row>
    <row r="10" spans="1:8" ht="14.5" thickBot="1" x14ac:dyDescent="0.35">
      <c r="D10" s="9"/>
    </row>
    <row r="11" spans="1:8" ht="16.5" x14ac:dyDescent="0.3">
      <c r="B11" s="10" t="s">
        <v>8</v>
      </c>
      <c r="C11" s="61"/>
      <c r="D11" s="61"/>
      <c r="E11" s="11" t="s">
        <v>11</v>
      </c>
      <c r="F11" s="56" t="s">
        <v>10</v>
      </c>
      <c r="G11" s="53" t="s">
        <v>12</v>
      </c>
      <c r="H11" s="12" t="s">
        <v>13</v>
      </c>
    </row>
    <row r="12" spans="1:8" ht="15" customHeight="1" x14ac:dyDescent="0.3">
      <c r="B12" s="60"/>
      <c r="C12" s="52" t="s">
        <v>63</v>
      </c>
      <c r="D12" s="64"/>
      <c r="E12" s="16"/>
      <c r="F12" s="57">
        <f>ROUND(E12*$E$8,2)</f>
        <v>0</v>
      </c>
      <c r="G12" s="182" t="s">
        <v>64</v>
      </c>
      <c r="H12" s="14"/>
    </row>
    <row r="13" spans="1:8" ht="15" customHeight="1" x14ac:dyDescent="0.3">
      <c r="B13" s="15">
        <v>100</v>
      </c>
      <c r="C13" s="62" t="s">
        <v>17</v>
      </c>
      <c r="D13" s="63"/>
      <c r="E13" s="16"/>
      <c r="F13" s="57">
        <f t="shared" ref="F13:F18" si="0">ROUND(E13*$E$8,2)</f>
        <v>0</v>
      </c>
      <c r="G13" s="183"/>
      <c r="H13" s="14"/>
    </row>
    <row r="14" spans="1:8" ht="15" customHeight="1" x14ac:dyDescent="0.3">
      <c r="B14" s="15">
        <v>200</v>
      </c>
      <c r="C14" s="13" t="s">
        <v>18</v>
      </c>
      <c r="D14" s="52"/>
      <c r="E14" s="16"/>
      <c r="F14" s="57">
        <f t="shared" si="0"/>
        <v>0</v>
      </c>
      <c r="G14" s="183"/>
      <c r="H14" s="14"/>
    </row>
    <row r="15" spans="1:8" ht="15" customHeight="1" x14ac:dyDescent="0.3">
      <c r="B15" s="15">
        <v>300</v>
      </c>
      <c r="C15" s="169" t="s">
        <v>65</v>
      </c>
      <c r="D15" s="170"/>
      <c r="E15" s="16"/>
      <c r="F15" s="57">
        <f t="shared" si="0"/>
        <v>0</v>
      </c>
      <c r="G15" s="183"/>
      <c r="H15" s="14"/>
    </row>
    <row r="16" spans="1:8" ht="15" customHeight="1" x14ac:dyDescent="0.3">
      <c r="B16" s="15">
        <v>400</v>
      </c>
      <c r="C16" s="169" t="s">
        <v>16</v>
      </c>
      <c r="D16" s="170"/>
      <c r="E16" s="16"/>
      <c r="F16" s="57">
        <f t="shared" si="0"/>
        <v>0</v>
      </c>
      <c r="G16" s="183"/>
      <c r="H16" s="14"/>
    </row>
    <row r="17" spans="2:8" ht="15" customHeight="1" x14ac:dyDescent="0.3">
      <c r="B17" s="15">
        <v>500</v>
      </c>
      <c r="C17" s="13" t="s">
        <v>19</v>
      </c>
      <c r="D17" s="52"/>
      <c r="E17" s="16"/>
      <c r="F17" s="57">
        <f t="shared" si="0"/>
        <v>0</v>
      </c>
      <c r="G17" s="183"/>
      <c r="H17" s="14"/>
    </row>
    <row r="18" spans="2:8" ht="15" customHeight="1" x14ac:dyDescent="0.3">
      <c r="B18" s="15">
        <v>700</v>
      </c>
      <c r="C18" s="169" t="s">
        <v>66</v>
      </c>
      <c r="D18" s="170"/>
      <c r="E18" s="16"/>
      <c r="F18" s="57">
        <f t="shared" si="0"/>
        <v>0</v>
      </c>
      <c r="G18" s="184"/>
      <c r="H18" s="14"/>
    </row>
    <row r="19" spans="2:8" x14ac:dyDescent="0.3">
      <c r="B19" s="17"/>
      <c r="C19" s="18" t="s">
        <v>20</v>
      </c>
      <c r="D19" s="18"/>
      <c r="E19" s="19">
        <f>SUM(E12:E18)</f>
        <v>0</v>
      </c>
      <c r="F19" s="58">
        <f>SUM(F12:F18)</f>
        <v>0</v>
      </c>
      <c r="G19" s="54"/>
      <c r="H19" s="20"/>
    </row>
    <row r="20" spans="2:8" x14ac:dyDescent="0.3">
      <c r="B20" s="21"/>
      <c r="C20" s="22"/>
      <c r="D20" s="22"/>
      <c r="E20" s="23"/>
      <c r="F20" s="66"/>
      <c r="G20" s="68"/>
      <c r="H20" s="24"/>
    </row>
    <row r="21" spans="2:8" ht="16.5" x14ac:dyDescent="0.3">
      <c r="B21" s="25" t="s">
        <v>21</v>
      </c>
      <c r="C21" s="18"/>
      <c r="D21" s="18"/>
      <c r="E21" s="26" t="s">
        <v>11</v>
      </c>
      <c r="F21" s="65" t="s">
        <v>10</v>
      </c>
      <c r="G21" s="67" t="s">
        <v>12</v>
      </c>
      <c r="H21" s="27" t="s">
        <v>13</v>
      </c>
    </row>
    <row r="22" spans="2:8" ht="18.75" customHeight="1" x14ac:dyDescent="0.3">
      <c r="B22" s="15">
        <v>300</v>
      </c>
      <c r="C22" s="170" t="s">
        <v>67</v>
      </c>
      <c r="D22" s="174"/>
      <c r="E22" s="28"/>
      <c r="F22" s="57">
        <f t="shared" ref="F22:F27" si="1">ROUND(E22*$E$8,2)</f>
        <v>0</v>
      </c>
      <c r="G22" s="177" t="s">
        <v>68</v>
      </c>
      <c r="H22" s="29"/>
    </row>
    <row r="23" spans="2:8" x14ac:dyDescent="0.3">
      <c r="B23" s="15">
        <v>600</v>
      </c>
      <c r="C23" s="13" t="s">
        <v>24</v>
      </c>
      <c r="D23" s="52"/>
      <c r="E23" s="30"/>
      <c r="F23" s="57"/>
      <c r="G23" s="178"/>
      <c r="H23" s="31"/>
    </row>
    <row r="24" spans="2:8" ht="15" customHeight="1" x14ac:dyDescent="0.3">
      <c r="B24" s="15"/>
      <c r="C24" s="13">
        <v>610</v>
      </c>
      <c r="D24" s="52" t="s">
        <v>25</v>
      </c>
      <c r="E24" s="16"/>
      <c r="F24" s="57">
        <f t="shared" si="1"/>
        <v>0</v>
      </c>
      <c r="G24" s="178"/>
      <c r="H24" s="32"/>
    </row>
    <row r="25" spans="2:8" x14ac:dyDescent="0.3">
      <c r="B25" s="15"/>
      <c r="C25" s="13">
        <v>620</v>
      </c>
      <c r="D25" s="52" t="s">
        <v>27</v>
      </c>
      <c r="E25" s="16"/>
      <c r="F25" s="57">
        <f t="shared" si="1"/>
        <v>0</v>
      </c>
      <c r="G25" s="178"/>
      <c r="H25" s="32"/>
    </row>
    <row r="26" spans="2:8" x14ac:dyDescent="0.3">
      <c r="B26" s="15"/>
      <c r="C26" s="13">
        <v>630</v>
      </c>
      <c r="D26" s="52" t="s">
        <v>28</v>
      </c>
      <c r="E26" s="16"/>
      <c r="F26" s="57">
        <f t="shared" si="1"/>
        <v>0</v>
      </c>
      <c r="G26" s="178"/>
      <c r="H26" s="32"/>
    </row>
    <row r="27" spans="2:8" ht="16.5" customHeight="1" x14ac:dyDescent="0.3">
      <c r="B27" s="15">
        <v>700</v>
      </c>
      <c r="C27" s="170" t="s">
        <v>69</v>
      </c>
      <c r="D27" s="174"/>
      <c r="E27" s="30"/>
      <c r="F27" s="57">
        <f t="shared" si="1"/>
        <v>0</v>
      </c>
      <c r="G27" s="179"/>
      <c r="H27" s="33"/>
    </row>
    <row r="28" spans="2:8" ht="16.5" customHeight="1" x14ac:dyDescent="0.3">
      <c r="B28" s="15"/>
      <c r="C28" s="74" t="s">
        <v>70</v>
      </c>
      <c r="D28" s="74"/>
      <c r="E28" s="30"/>
      <c r="F28" s="76"/>
      <c r="G28" s="75"/>
      <c r="H28" s="108"/>
    </row>
    <row r="29" spans="2:8" ht="15" customHeight="1" thickBot="1" x14ac:dyDescent="0.35">
      <c r="B29" s="34"/>
      <c r="C29" s="35" t="s">
        <v>30</v>
      </c>
      <c r="D29" s="35"/>
      <c r="E29" s="36">
        <f>SUM(E22:E28)</f>
        <v>0</v>
      </c>
      <c r="F29" s="59">
        <f>SUM(F22:F28)</f>
        <v>0</v>
      </c>
      <c r="G29" s="55"/>
      <c r="H29" s="37"/>
    </row>
    <row r="30" spans="2:8" ht="17.25" customHeight="1" x14ac:dyDescent="0.3">
      <c r="B30" s="38"/>
      <c r="C30" s="9"/>
      <c r="D30" s="9"/>
      <c r="E30" s="39"/>
      <c r="F30" s="40"/>
      <c r="G30" s="41"/>
    </row>
    <row r="31" spans="2:8" ht="15" customHeight="1" x14ac:dyDescent="0.3">
      <c r="B31" s="163" t="s">
        <v>31</v>
      </c>
      <c r="C31" s="163"/>
      <c r="D31" s="163"/>
      <c r="E31" s="39">
        <f>E29+E19</f>
        <v>0</v>
      </c>
      <c r="F31" s="40">
        <f>ROUND(F29+F19,2)</f>
        <v>0</v>
      </c>
      <c r="G31" s="41"/>
    </row>
    <row r="32" spans="2:8" x14ac:dyDescent="0.3">
      <c r="B32" s="38" t="s">
        <v>32</v>
      </c>
      <c r="C32" s="42"/>
      <c r="D32" s="44">
        <v>0.2</v>
      </c>
      <c r="E32" s="43">
        <f>E31*D32</f>
        <v>0</v>
      </c>
      <c r="F32" s="40">
        <f>ROUND(F31*D32,2)</f>
        <v>0</v>
      </c>
    </row>
    <row r="33" spans="2:8" x14ac:dyDescent="0.3">
      <c r="B33" s="9" t="s">
        <v>33</v>
      </c>
      <c r="C33" s="9"/>
      <c r="D33" s="9"/>
      <c r="E33" s="45">
        <f>E32+E31</f>
        <v>0</v>
      </c>
      <c r="F33" s="40">
        <f>F32+F31</f>
        <v>0</v>
      </c>
      <c r="G33" s="41"/>
    </row>
    <row r="34" spans="2:8" x14ac:dyDescent="0.3">
      <c r="B34" s="9" t="s">
        <v>34</v>
      </c>
      <c r="C34" s="9"/>
      <c r="D34" s="9"/>
      <c r="E34" s="45"/>
      <c r="F34" s="40">
        <f>F31*G34</f>
        <v>0</v>
      </c>
      <c r="G34" s="46">
        <v>12</v>
      </c>
      <c r="H34" s="47" t="s">
        <v>44</v>
      </c>
    </row>
    <row r="35" spans="2:8" ht="14.5" thickBot="1" x14ac:dyDescent="0.35">
      <c r="B35" s="9" t="s">
        <v>35</v>
      </c>
      <c r="C35" s="9"/>
      <c r="D35" s="9"/>
      <c r="E35" s="48"/>
      <c r="F35" s="49">
        <f>F33*G35</f>
        <v>0</v>
      </c>
      <c r="G35" s="50">
        <v>12</v>
      </c>
      <c r="H35" s="51" t="s">
        <v>44</v>
      </c>
    </row>
    <row r="36" spans="2:8" ht="15.5" x14ac:dyDescent="0.35">
      <c r="B36" s="181"/>
      <c r="C36" s="181"/>
      <c r="D36" s="181"/>
      <c r="E36" s="181"/>
      <c r="F36" s="181"/>
      <c r="G36" s="3"/>
      <c r="H36" s="2"/>
    </row>
    <row r="37" spans="2:8" ht="15.5" x14ac:dyDescent="0.35">
      <c r="B37" s="2"/>
      <c r="C37" s="2"/>
      <c r="D37" s="2"/>
      <c r="E37" s="2"/>
      <c r="F37" s="2"/>
      <c r="G37" s="2"/>
      <c r="H37" s="2"/>
    </row>
    <row r="38" spans="2:8" ht="15.5" x14ac:dyDescent="0.35">
      <c r="B38" s="2"/>
      <c r="C38" s="2"/>
      <c r="D38" s="2"/>
      <c r="E38" s="2"/>
      <c r="F38" s="2"/>
      <c r="G38" s="2"/>
      <c r="H38" s="2"/>
    </row>
    <row r="39" spans="2:8" ht="15.5" x14ac:dyDescent="0.35">
      <c r="B39" s="2"/>
      <c r="C39" s="2"/>
      <c r="D39" s="2"/>
      <c r="E39" s="2"/>
      <c r="F39" s="2"/>
      <c r="G39" s="2"/>
      <c r="H39" s="2"/>
    </row>
    <row r="40" spans="2:8" x14ac:dyDescent="0.3">
      <c r="B40" s="9" t="s">
        <v>36</v>
      </c>
      <c r="C40" s="9"/>
      <c r="D40" s="9"/>
      <c r="E40" s="9" t="s">
        <v>37</v>
      </c>
    </row>
    <row r="42" spans="2:8" x14ac:dyDescent="0.3">
      <c r="B42" s="70" t="s">
        <v>38</v>
      </c>
      <c r="C42" s="70"/>
      <c r="D42" s="70"/>
      <c r="E42" s="70" t="s">
        <v>38</v>
      </c>
      <c r="F42" s="70"/>
      <c r="G42" s="70"/>
    </row>
    <row r="43" spans="2:8" ht="15.5" x14ac:dyDescent="0.35">
      <c r="B43" s="2"/>
      <c r="C43" s="2"/>
      <c r="D43" s="2"/>
      <c r="E43" s="2"/>
      <c r="F43" s="2"/>
      <c r="G43" s="2"/>
      <c r="H43" s="2"/>
    </row>
  </sheetData>
  <mergeCells count="10">
    <mergeCell ref="A3:H3"/>
    <mergeCell ref="C22:D22"/>
    <mergeCell ref="C27:D27"/>
    <mergeCell ref="B31:D31"/>
    <mergeCell ref="B36:F36"/>
    <mergeCell ref="G12:G18"/>
    <mergeCell ref="C15:D15"/>
    <mergeCell ref="C16:D16"/>
    <mergeCell ref="C18:D18"/>
    <mergeCell ref="G22:G2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BF28E1-8919-4506-A3E4-4965B73EA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C80711B-7CBA-4886-8CDC-7776B8D4D02C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3</vt:lpstr>
      <vt:lpstr>Annuiteetgraafik BIL</vt:lpstr>
      <vt:lpstr>turupõhine (erasektor)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Ragne Künnapas</cp:lastModifiedBy>
  <cp:revision/>
  <dcterms:created xsi:type="dcterms:W3CDTF">2009-11-20T06:24:07Z</dcterms:created>
  <dcterms:modified xsi:type="dcterms:W3CDTF">2022-08-16T07:36:00Z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MediaServiceImageTags">
    <vt:lpwstr/>
  </property>
</Properties>
</file>